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b27ca0591f13df9/Documents/SCORE/Statements/"/>
    </mc:Choice>
  </mc:AlternateContent>
  <xr:revisionPtr revIDLastSave="197" documentId="11_CA479BBCBD875951FB459415F11A7DEFD7D1A7A5" xr6:coauthVersionLast="47" xr6:coauthVersionMax="47" xr10:uidLastSave="{CA70A08E-A19B-47FA-B47A-BB659BFED9A4}"/>
  <bookViews>
    <workbookView xWindow="28680" yWindow="-120" windowWidth="29040" windowHeight="15720" xr2:uid="{00000000-000D-0000-FFFF-FFFF00000000}"/>
  </bookViews>
  <sheets>
    <sheet name="Summary" sheetId="1" r:id="rId1"/>
    <sheet name="Payees" sheetId="2" r:id="rId2"/>
    <sheet name="Transactions-Credits" sheetId="3" r:id="rId3"/>
    <sheet name="Debits" sheetId="5" r:id="rId4"/>
    <sheet name="Credits Table" sheetId="6" r:id="rId5"/>
  </sheets>
  <calcPr calcId="191029"/>
  <pivotCaches>
    <pivotCache cacheId="10" r:id="rId6"/>
    <pivotCache cacheId="1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  <c r="C50" i="1"/>
  <c r="E83" i="3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D32" i="2" s="1"/>
  <c r="C5" i="2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F18" i="1"/>
  <c r="F17" i="1"/>
  <c r="C17" i="1"/>
  <c r="B17" i="1"/>
  <c r="F16" i="1"/>
  <c r="C16" i="1"/>
  <c r="B16" i="1"/>
  <c r="F15" i="1"/>
  <c r="C15" i="1"/>
  <c r="B15" i="1"/>
  <c r="F14" i="1"/>
  <c r="C14" i="1"/>
  <c r="B14" i="1"/>
  <c r="F13" i="1"/>
  <c r="C13" i="1"/>
  <c r="B13" i="1"/>
  <c r="F12" i="1"/>
  <c r="C12" i="1"/>
  <c r="B12" i="1"/>
  <c r="F11" i="1"/>
  <c r="C11" i="1"/>
  <c r="B11" i="1"/>
  <c r="F10" i="1"/>
  <c r="C10" i="1"/>
  <c r="C18" i="1" s="1"/>
  <c r="B10" i="1"/>
  <c r="E5" i="1" s="1"/>
  <c r="B7" i="1"/>
  <c r="B6" i="1"/>
  <c r="B5" i="1"/>
  <c r="E4" i="1"/>
  <c r="B4" i="1"/>
  <c r="C32" i="2" l="1"/>
  <c r="B49" i="1"/>
  <c r="F19" i="1"/>
  <c r="C49" i="1"/>
  <c r="B18" i="1"/>
  <c r="G18" i="1"/>
  <c r="G17" i="1"/>
  <c r="G14" i="1"/>
  <c r="G11" i="1"/>
  <c r="G10" i="1"/>
  <c r="G13" i="1"/>
  <c r="G12" i="1"/>
  <c r="G16" i="1"/>
  <c r="G15" i="1"/>
  <c r="G19" i="1" l="1"/>
</calcChain>
</file>

<file path=xl/sharedStrings.xml><?xml version="1.0" encoding="utf-8"?>
<sst xmlns="http://schemas.openxmlformats.org/spreadsheetml/2006/main" count="859" uniqueCount="202">
  <si>
    <t>Statement month</t>
  </si>
  <si>
    <t>Transaction date</t>
  </si>
  <si>
    <t>Bank section</t>
  </si>
  <si>
    <t>Payee / merchant</t>
  </si>
  <si>
    <t>Outflow amount</t>
  </si>
  <si>
    <t>Category</t>
  </si>
  <si>
    <t>Review note</t>
  </si>
  <si>
    <t>Statement description (references may be abbreviated)</t>
  </si>
  <si>
    <t>2026-01</t>
  </si>
  <si>
    <t>Card Withdrawals</t>
  </si>
  <si>
    <t>D-BAT Hickory</t>
  </si>
  <si>
    <t>Training &amp; facility</t>
  </si>
  <si>
    <t>Training</t>
  </si>
  <si>
    <t>Debit Purchase - VISA                     On 011326 708-2637827 IL                          3900012069 D-BAT HICKORY                             REF # 24625856013900012069049 ************7626</t>
  </si>
  <si>
    <t>QR-Code.io</t>
  </si>
  <si>
    <t>Software &amp; online services</t>
  </si>
  <si>
    <t>Business Expense</t>
  </si>
  <si>
    <t>Recurring Debit Purchase                  On 011426 QR-CODE.IO FL                           5100004283 QR-CODE.IO                                REF # 24011346015100004283 US1 ************7626</t>
  </si>
  <si>
    <t>Debit Purchase - VISA                     On 011426 CHICAGO IL                              5900013600 D-BAT HICKORY                             REF # 24625856015900013600162 ************7626</t>
  </si>
  <si>
    <t>Facebook ads</t>
  </si>
  <si>
    <t>Advertising &amp; marketing</t>
  </si>
  <si>
    <t>Debit Purchase - VISA                     On 011726 650-5434800 CA                          7000511408 FACEBK *K25NTCD3                          REF # 24793386017000511408036 ************7626 Business Statement Account N</t>
  </si>
  <si>
    <t>Debit Purchase - VISA                    On 011826 650-5434800 CA                    8000413231 FACEBK *NC8HUCD3                         REF # 24793386018000413231063 ************7626</t>
  </si>
  <si>
    <t>Debit Purchase - VISA                    On 012026 650-5434800 CA                    0000043162 FACEBK *RWRLYA53                         REF # 24793386020000043162064 ************7626</t>
  </si>
  <si>
    <t>Debit Purchase - VISA                    On 012026 650-5434800 CA                    0000123743 FACEBK *DDJSJCM3                         REF # 24793386020000123743080 ************7626</t>
  </si>
  <si>
    <t>Debit Purchase - VISA                    On 012026 650-5434800 CA                    1000200912 FACEBK *X5PPSB93                         REF # 24793386021000200912037 ************7626</t>
  </si>
  <si>
    <t>Debit Purchase - VISA                    On 012126 650-5434800 CA                    1000105553 FACEBK *7C4F4CV3                         REF # 24793386021000105553225 ************7626</t>
  </si>
  <si>
    <t>Debit Purchase - VISA                    On 012026 650-5434800 CA                    0000621970 FACEBK *M632MBH3                         REF # 24793386020000621970227 ************7626</t>
  </si>
  <si>
    <t>Debit Purchase - VISA                    On 012026 650-543-7818 CA                   0108771390 FACEBK *TW273DD3                         REF # 24692166020108771390118 ************7626</t>
  </si>
  <si>
    <t>Debit Purchase - VISA                    On 012126 650-5434800 CA                    1000804190 FACEBK *QALTZA53                         REF # 24793386021000804190030 ************7626</t>
  </si>
  <si>
    <t>Debit Purchase - VISA                    On 012126 650-5434800 CA                    1000409198 FACEBK *F76CLCM3                         REF # 24793386021000409198081 ************7626</t>
  </si>
  <si>
    <t>Debit Purchase - VISA                    On 012126 650-5434800 CA                    1000411852 FACEBK *JWCL5CV3                         REF # 24793386021000411852089 ************7626</t>
  </si>
  <si>
    <t>Debit Purchase - VISA                    On 012226 650-5434800 CA                    3000505862 FACEBK *DU9X9CV3                         REF # 24793386023000505862067 ************7626 Card 7626 Withdrawals Subtotal</t>
  </si>
  <si>
    <t>Other Withdrawals</t>
  </si>
  <si>
    <t>Zelle to Joshua Figueroa</t>
  </si>
  <si>
    <t>Person-to-person transfers</t>
  </si>
  <si>
    <t>Training Payment for Coaching Clinic</t>
  </si>
  <si>
    <t>Zelle Instant                            PMT To Joshua Figueroa On 01/30/26                            PMT ID=USB2oPCrCjtn</t>
  </si>
  <si>
    <t>2026-02</t>
  </si>
  <si>
    <t>Busy Bee Embroidery</t>
  </si>
  <si>
    <t>Printing &amp; apparel</t>
  </si>
  <si>
    <t>Uniforms (Renderings)</t>
  </si>
  <si>
    <t>Debit Purchase - VISA                       On 013026 gosq.com TX                             0107211832 SQ *BUSY BEE EMB                           REF # 24692166030107211832927 ************7626</t>
  </si>
  <si>
    <t>Amazon</t>
  </si>
  <si>
    <t>Retail - purpose unverified</t>
  </si>
  <si>
    <t>Party Supplies/Fundraising Items</t>
  </si>
  <si>
    <t>Debit Purchase - VISA                       On 013026 Amzn.com/bil WA                         0107413868 AMAZON MKTPL*6H8                           REF # 24692166030107413868661 ************7626</t>
  </si>
  <si>
    <t>Zelle to EDWIN</t>
  </si>
  <si>
    <t>Super Bowl Square Winner</t>
  </si>
  <si>
    <t>Zelle Instant                               PMT To EDWIN On 02/08/26                              PMT ID=USBRQdJrETK4</t>
  </si>
  <si>
    <t>Zelle to Alvaro Basbeball</t>
  </si>
  <si>
    <t>Zelle Instant                              PMT To Alvaro Basbeball On 02/10/26                              PMT ID=USBhZ10rFrjx</t>
  </si>
  <si>
    <t>Zelle to Daniel</t>
  </si>
  <si>
    <t>Raffle Reimbursement</t>
  </si>
  <si>
    <t>Zelle Instant                              PMT To Daniel On 02/12/26                              PMT ID=USB2LcxrG1CT</t>
  </si>
  <si>
    <t>Debit Purchase - VISA                      On 021726 650-5434800 CA                          8000110217 FACEBK *XWM5ED53                           REF # 24793386048000110217088 ************7626 Card 7626 Withdrawals Subt</t>
  </si>
  <si>
    <t>2026-03</t>
  </si>
  <si>
    <t>Debit Purchase - VISA                 On 030926 708-2637827 IL                 9900011082 D-BAT HICKORY                         REF # 24625856069900011082301 ************7626</t>
  </si>
  <si>
    <t>Zelle Instant                              PMT To Daniel On 03/18/26                              PMT ID=USBqA53rPF1x</t>
  </si>
  <si>
    <t>Debit Purchase - VISA                 On 031826 708-2637827 IL                 7900011294 D-BAT HICKORY                         REF # 24625856077900011294872 ************7626</t>
  </si>
  <si>
    <t>Debit Purchase - VISA                 On 031826 708-2637827 IL                 7900011287 D-BAT HICKORY                         REF # 24625856077900011287025 ************7626</t>
  </si>
  <si>
    <t>Debit Purchase - VISA                 On 031826 708-2637827 IL                 7900011288 D-BAT HICKORY                         REF # 24625856077900011288817 ************7626</t>
  </si>
  <si>
    <t>Business Expense (Scanner, Printer, Carrying Bag)</t>
  </si>
  <si>
    <t>Zelle Instant                              PMT To Daniel On 03/23/26                              PMT ID=USB5VFvrR6f8</t>
  </si>
  <si>
    <t>Dick's Sporting Goods</t>
  </si>
  <si>
    <t>Sports equipment &amp; supplies</t>
  </si>
  <si>
    <t>Equipment</t>
  </si>
  <si>
    <t>Debit Purchase - VISA                 On 032326 Tinley Park IL                 2003641456 Dicks Sporting G                      REF # 24204296082003641456093 ************7626 Business Statement Account Number: S.C.O.R.E</t>
  </si>
  <si>
    <t>Debit Purchase - VISA                      On 032526 Tinley Park IL                          4001996598 Dicks Sporting G                           REF # 24204296084001996598095 ************7626</t>
  </si>
  <si>
    <t>Epic Sports</t>
  </si>
  <si>
    <t>Debit Purchase - VISA                      On 032626 888-2692440 KS                          6120863079 EPIC SPORTS                                REF # 24755426086120863079049 ************7626</t>
  </si>
  <si>
    <t>Zelle to Alex Velazquez</t>
  </si>
  <si>
    <t>Purpose not shown on statement</t>
  </si>
  <si>
    <t>Zelle Instant                              PMT To Alex Velazquez On 03/27/26                              PMT ID=USB4LO7rSeC8</t>
  </si>
  <si>
    <t>Deluxe</t>
  </si>
  <si>
    <t>Business Checks</t>
  </si>
  <si>
    <t>Debit Purchase - VISA                      On 032526 800-865-1913 MN                         8100954067 DLX FOR SMALLBUS                           REF # 24692166088100954067653 ************7626 Card 7626 Withdrawals Subt</t>
  </si>
  <si>
    <t>Zelle to Miguel Andres Herrera</t>
  </si>
  <si>
    <t>Uniforms Deposit</t>
  </si>
  <si>
    <t>Zelle Instant                              PMT To Miguel Andres Herrera On 03/30/26                              PMT ID=USBbI6lrT58E</t>
  </si>
  <si>
    <t>Cash withdrawal</t>
  </si>
  <si>
    <t>Cash withdrawals</t>
  </si>
  <si>
    <t>Uniforms</t>
  </si>
  <si>
    <t>Customer Withdrawal                                                                          8354218627</t>
  </si>
  <si>
    <t>2026-04</t>
  </si>
  <si>
    <t>Blue Isle Billing</t>
  </si>
  <si>
    <t>Merchant services &amp; fees</t>
  </si>
  <si>
    <t>MERCH 8045349027                      BLUE ISL BILLING</t>
  </si>
  <si>
    <t>Debit Purchase - VISA                  On 040126 708-2637827 IL                     1900010197 D-BAT HICKORY                         REF # 24625856091900010197102 ************7626</t>
  </si>
  <si>
    <t>Debit Purchase - VISA                  On 040126 708-2637827 IL                     1900010122 D-BAT HICKORY                         REF # 24625856091900010122555 ************7626</t>
  </si>
  <si>
    <t>Debit Purchase - VISA                  On 040126 708-2637827 IL                     2900010314 D-BAT HICKORY                         REF # 24625856092900010314706 ************7626</t>
  </si>
  <si>
    <t>Debit Purchase - VISA                  On 040326 708-2637827 IL                     3900010665 D-BAT HICKORY                         REF # 24625856093900010665882 ************7626</t>
  </si>
  <si>
    <t>Customer Withdrawal                                                                8952893951</t>
  </si>
  <si>
    <t>Sponsorship logos</t>
  </si>
  <si>
    <t>Zelle Instant                         PMT To Daniel On 04/12/26                         PMT ID=USBFgTerWLk0</t>
  </si>
  <si>
    <t>Uniform Modifications for Sponsor's logos</t>
  </si>
  <si>
    <t>Zelle Instant                         PMT To Daniel On 04/12/26                         PMT ID=USB7gqSrWLkf</t>
  </si>
  <si>
    <t>Uniform Payment</t>
  </si>
  <si>
    <t>Zelle Instant                         PMT To Miguel Andres Herrera On 04/14/26                         PMT ID=USB1KpxrXk6r</t>
  </si>
  <si>
    <t>Recurring Debit Purchase              On 041426 QR-CODE.IO FL                      5100013984 QR-CODE.IO                            REF # 24011346105100013984 US1 ************7626</t>
  </si>
  <si>
    <t>Debit Purchase - VISA                 On 041626 708-2637827 IL                     6900011291 D-BAT HICKORY                         REF # 24625856106900011291758 ************7626</t>
  </si>
  <si>
    <t>Walmart</t>
  </si>
  <si>
    <t>Debit Purchase - VISA                 On 041726 CRESTWOOD IL                       7141007001 WAL-MART #3601                        REF # 24455016107141007001092 ************7626</t>
  </si>
  <si>
    <t>Zelle Instant                         PMT To Miguel Andres Herrera On 04/20/26                         PMT ID=USBxN9frZ3Wi Business Statement Account Number: S.C.O.R.E ORG</t>
  </si>
  <si>
    <t>Zelle Instant                              PMT To Miguel Andres Herrera On 04/22/26                              PMT ID=USBJjzarZCdV</t>
  </si>
  <si>
    <t>SportsEngine</t>
  </si>
  <si>
    <t>Background Checks</t>
  </si>
  <si>
    <t>Debit Purchase - VISA                 On 042526 SPORTSENGINE MN                    6100046891 SPORTSENGINE                          REF # 24011346116100046891852 ************7626</t>
  </si>
  <si>
    <t>Debit Purchase - VISA                 On 042626 708-2637827 IL                     7900010574 D-BAT HICKORY                         REF # 24625856117900010574425 ************7626 Card 7626 Withdrawals Subtotal</t>
  </si>
  <si>
    <t>2026-05</t>
  </si>
  <si>
    <t>MERCH 8045349027                        BLUE ISL BILLING</t>
  </si>
  <si>
    <t>Zelle to Jj Alvarado</t>
  </si>
  <si>
    <t>Coaching Clinic</t>
  </si>
  <si>
    <t>Zelle Instant                           PMT To Jj Alvarado On 05/04/26                            PMT ID=USBrzEBs31ve</t>
  </si>
  <si>
    <t>Debit Purchase - VISA                   On 050326 708-2637827 IL                      4900012496 D-BAT HICKORY                          REF # 24625856124900012496735 ************7626</t>
  </si>
  <si>
    <t>A&amp;R Screening</t>
  </si>
  <si>
    <t>Debit Purchase - VISA                   On 050626 708-5982480 IL                      6401048818 IN *A&amp;R SCREENIN                       REF # 24692166126401048818232 ************7626</t>
  </si>
  <si>
    <t>Sam's Club</t>
  </si>
  <si>
    <t>Food &amp; refreshments</t>
  </si>
  <si>
    <t>Concessions Stock</t>
  </si>
  <si>
    <t>Debit Purchase - VISA                  On 051226 EVERGREEN PA IL                     3024061562 SAMSCLUB #6349                         REF # 24226386133024061562865 ************7626</t>
  </si>
  <si>
    <t>ATM Withdrawal                         US BANK BLUE ISL Blue Island IL ************7626                       Serial No. [redacted]SUS29796</t>
  </si>
  <si>
    <t>ATM Withdrawal                         US BANK BLUE ISL Blue Island IL ************7626                       Serial No. [redacted]SUS29798</t>
  </si>
  <si>
    <t>Debit Purchase - VISA                  On 052426 888-2692440 KS                      5121452108 EPIC SPORTS                            REF # 24755426145121452108214 ************7626</t>
  </si>
  <si>
    <t>2026-06</t>
  </si>
  <si>
    <t>MERCH 8045349027                            BLUE ISL BILLING</t>
  </si>
  <si>
    <t>ATM Withdrawal                             US BANK BLUE ISL Blue Island IL ************7626                          Serial No. [redacted]SUS29798</t>
  </si>
  <si>
    <t>Electronic Withdrawal                       To A&amp;R SCREENING, L REF=261560092751280N00                    9215986202SALE</t>
  </si>
  <si>
    <t>Debit Purchase - VISA                     On 061026 708-2637827 IL                                  1900010204 D-BAT HICKORY                             REF # 24625856161900010204804 ************7626</t>
  </si>
  <si>
    <t>Zelle to Rocco Mossuto</t>
  </si>
  <si>
    <t>Umpire Fee</t>
  </si>
  <si>
    <t>Zelle Instant                              PMT To Rocco Mossuto On 06/16/26                               PMT ID=USB2U5jsfedR</t>
  </si>
  <si>
    <t>Debit Purchase - VISA                     On 061726 708-2637827 IL                                  8900010299 D-BAT HICKORY                             REF # 24625856168900010299559 ************7626 Business Statement A</t>
  </si>
  <si>
    <t>Illinois Secretary of State</t>
  </si>
  <si>
    <t>Government filing</t>
  </si>
  <si>
    <t>Business Expense (State Registration)</t>
  </si>
  <si>
    <t>Debit Purchase - VISA                      On 062526 866-7566041 IL                          6900011700 ILLINOIS SECRETA                           REF # 24767926176900011700851 ************7626 Card 7626 Withdrawals Subt</t>
  </si>
  <si>
    <t>2026-07</t>
  </si>
  <si>
    <t>Customer Withdrawal                                                                         9252738014</t>
  </si>
  <si>
    <t>Southwest Ball</t>
  </si>
  <si>
    <t>Debit Purchase - VISA                      On 070926 ALSIP IL                              1816779280 SOUTHWEST BALL H                           REF # 24116416191816779280830 ************7626</t>
  </si>
  <si>
    <t>Recurring Debit Purchase                   On 071426 QR-CODE.IO FL                         6100015063 QR-CODE.IO - QR                            REF # 24011346196100015063 US1 ************7626</t>
  </si>
  <si>
    <t>Checks Paid</t>
  </si>
  <si>
    <t>Check 0064</t>
  </si>
  <si>
    <t>Check - purpose unknown</t>
  </si>
  <si>
    <t>League Fees &amp; Equipment</t>
  </si>
  <si>
    <t>2026-08</t>
  </si>
  <si>
    <t>Ninja Transfers</t>
  </si>
  <si>
    <t>Uniform items</t>
  </si>
  <si>
    <t>Debit Purchase - VISA                      On 081026 NINJATRANSFE PA                         3100025432 SP NINJA TRANSFE                           REF # 24011346223100025432819 ************7626</t>
  </si>
  <si>
    <t>Debit Purchase - VISA                      On 081026 888-2692440 KS                          3122233068 EPIC SPORTS                                REF # 24755426223122233068094 ************7626</t>
  </si>
  <si>
    <t>Debit Purchase - VISA                      On 081026 888-2692440 KS                          3122233067 EPIC SPORTS                                REF # 24755426223122233067500 ************7626</t>
  </si>
  <si>
    <t>Play Baseball</t>
  </si>
  <si>
    <t>Debit Purchase - VISA                      On 081026 Bloomington MN                          2000158399 Play Baseball                              REF # 24466146222000158399741 ************7626</t>
  </si>
  <si>
    <t>Debit Purchase - VISA                      On 081626 Amzn.com/bil WA                         0407087424 AMAZON MKTPL*5A7                           REF # 24692166230407087424470 ************7626</t>
  </si>
  <si>
    <t>Debit Purchase - VISA                      On 081626 WWW.AMAZON.C WA                         9100097424 AMAZON RETA* 5A1                           REF # 24011346229100097424540 ************7626</t>
  </si>
  <si>
    <t>Debit Purchase - VISA                      On 081726 Amzn.com/bil WA                         0407088506 AMAZON MKTPL*5A4                           REF # 24692166230407088506010 ************7626 Card 7626 Withdrawals Subt</t>
  </si>
  <si>
    <t>TBall Uniforms</t>
  </si>
  <si>
    <t>Customer Withdrawal                                                                          8353240660</t>
  </si>
  <si>
    <t>Checks paid</t>
  </si>
  <si>
    <t>S.C.O.R.E. Org spending</t>
  </si>
  <si>
    <t>Total listed outflows</t>
  </si>
  <si>
    <t>Transaction count</t>
  </si>
  <si>
    <t>Card purchases</t>
  </si>
  <si>
    <t>Months with transactions</t>
  </si>
  <si>
    <t>Other debits / transfers</t>
  </si>
  <si>
    <t>Transactions</t>
  </si>
  <si>
    <t>Listed outflows</t>
  </si>
  <si>
    <t>Amount</t>
  </si>
  <si>
    <t>Share</t>
  </si>
  <si>
    <t>Total</t>
  </si>
  <si>
    <t>No Transactions rows for Oct–Dec 2025. Zero listed outflows does not establish zero bank activity.</t>
  </si>
  <si>
    <t>Categories retain Transactions column F. Purpose notes below retain column G without reclassification.</t>
  </si>
  <si>
    <t>Purpose / review note</t>
  </si>
  <si>
    <t>Outflows by payee or merchant</t>
  </si>
  <si>
    <t>Categories in Transactions</t>
  </si>
  <si>
    <t>Purpose / review notes</t>
  </si>
  <si>
    <t>Party Supplies/Fundraising Items; Equipment</t>
  </si>
  <si>
    <t>Uniforms; TBall Uniforms</t>
  </si>
  <si>
    <t>Raffle Reimbursement; Business Expense (Scanner, Printer, Carrying Bag); Sponsorship logos; Uniform Modifications for Sponsor's logos</t>
  </si>
  <si>
    <t>Uniforms Deposit; Uniform Payment</t>
  </si>
  <si>
    <t>Jan 2026–Aug 2026 | USD | Outflows listed in Transactions</t>
  </si>
  <si>
    <t>Time</t>
  </si>
  <si>
    <t>Item</t>
  </si>
  <si>
    <t>Qty</t>
  </si>
  <si>
    <t>Price</t>
  </si>
  <si>
    <t>Baseball Registration</t>
  </si>
  <si>
    <t>Tball Registration(4-6).</t>
  </si>
  <si>
    <t>Concessions Payment</t>
  </si>
  <si>
    <t>Football Fundraiser</t>
  </si>
  <si>
    <t>Order Number</t>
  </si>
  <si>
    <t>Date Created</t>
  </si>
  <si>
    <t>Refunded Amount</t>
  </si>
  <si>
    <t>Net Amount</t>
  </si>
  <si>
    <t>Sum of Total</t>
  </si>
  <si>
    <t>Sum of Refunded Amount</t>
  </si>
  <si>
    <t>Sum of Net Amount</t>
  </si>
  <si>
    <t>Row Labels</t>
  </si>
  <si>
    <t>Grand Total</t>
  </si>
  <si>
    <t>Sum of Outflow amount</t>
  </si>
  <si>
    <t>Ending Balance</t>
  </si>
  <si>
    <t>Total Debits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</si>
</sst>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mm/dd/yy"/>
    <numFmt numFmtId="166" formatCode="\$#,##0.00;\(\$#,##0.00\);&quot;—&quot;"/>
    <numFmt numFmtId="167" formatCode="&quot;$&quot;#,##0.00"/>
    <numFmt numFmtId="168" formatCode="[$-F400]h:mm:ss\ AM/PM"/>
  </numFmts>
  <fonts count="9">
    <font>
      <sz val="11"/>
      <name val="Carlito"/>
    </font>
    <font>
      <sz val="10"/>
      <color rgb="FF172B3A"/>
      <name val="Arial"/>
      <family val="2"/>
    </font>
    <font>
      <b/>
      <sz val="16"/>
      <color rgb="FF173B55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12"/>
      <name val="Carlito"/>
    </font>
    <font>
      <sz val="12"/>
      <color rgb="FF243746"/>
      <name val="Arial"/>
      <family val="2"/>
    </font>
    <font>
      <sz val="12"/>
      <name val="Arial"/>
      <family val="2"/>
    </font>
    <font>
      <b/>
      <sz val="12"/>
      <color rgb="FF172B3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B56"/>
      </patternFill>
    </fill>
    <fill>
      <patternFill patternType="solid">
        <fgColor rgb="FF173B55"/>
      </patternFill>
    </fill>
    <fill>
      <patternFill patternType="solid">
        <fgColor rgb="FFE6EF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166" fontId="1" fillId="0" borderId="0" xfId="0" applyNumberFormat="1" applyFont="1" applyAlignment="1">
      <alignment vertical="center"/>
    </xf>
    <xf numFmtId="166" fontId="3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166" fontId="1" fillId="4" borderId="0" xfId="0" applyNumberFormat="1" applyFont="1" applyFill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0" borderId="0" xfId="0" applyFont="1" applyAlignment="1">
      <alignment vertical="center" wrapText="1"/>
    </xf>
    <xf numFmtId="167" fontId="0" fillId="0" borderId="0" xfId="0" applyNumberFormat="1"/>
    <xf numFmtId="0" fontId="5" fillId="0" borderId="0" xfId="0" applyFon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5" fillId="0" borderId="0" xfId="0" applyNumberFormat="1" applyFont="1"/>
    <xf numFmtId="0" fontId="4" fillId="2" borderId="0" xfId="0" applyFont="1" applyFill="1" applyAlignment="1">
      <alignment horizontal="center" wrapText="1"/>
    </xf>
    <xf numFmtId="167" fontId="4" fillId="2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168" fontId="7" fillId="0" borderId="0" xfId="0" applyNumberFormat="1" applyFont="1"/>
    <xf numFmtId="167" fontId="7" fillId="0" borderId="0" xfId="0" applyNumberFormat="1" applyFont="1"/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166" fontId="8" fillId="0" borderId="0" xfId="0" applyNumberFormat="1" applyFont="1" applyAlignment="1">
      <alignment vertical="center"/>
    </xf>
  </cellXfs>
  <cellStyles count="1">
    <cellStyle name="Normal" xfId="0" builtinId="0"/>
  </cellStyles>
  <dxfs count="21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7" formatCode="&quot;$&quot;#,##0.0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8" formatCode="[$-F400]h:mm:ss\ AM/PM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numFmt numFmtId="167" formatCode="&quot;$&quot;#,##0.0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  <numFmt numFmtId="165" formatCode="mm/dd/yy"/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rgb="FF243746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Listed monthly outflows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Listed outflows</c:v>
          </c:tx>
          <c:spPr>
            <a:solidFill>
              <a:srgbClr val="173B55"/>
            </a:solidFill>
          </c:spPr>
          <c:invertIfNegative val="1"/>
          <c:cat>
            <c:strRef>
              <c:f>Summary!$A$10:$A$17</c:f>
              <c:strCache>
                <c:ptCount val="8"/>
                <c:pt idx="0">
                  <c:v>2026-01</c:v>
                </c:pt>
                <c:pt idx="1">
                  <c:v>2026-02</c:v>
                </c:pt>
                <c:pt idx="2">
                  <c:v>2026-03</c:v>
                </c:pt>
                <c:pt idx="3">
                  <c:v>2026-04</c:v>
                </c:pt>
                <c:pt idx="4">
                  <c:v>2026-05</c:v>
                </c:pt>
                <c:pt idx="5">
                  <c:v>2026-06</c:v>
                </c:pt>
                <c:pt idx="6">
                  <c:v>2026-07</c:v>
                </c:pt>
                <c:pt idx="7">
                  <c:v>2026-08</c:v>
                </c:pt>
              </c:strCache>
            </c:strRef>
          </c:cat>
          <c:val>
            <c:numRef>
              <c:f>Summary!$C$10:$C$17</c:f>
              <c:numCache>
                <c:formatCode>\$#,##0.00;\(\$#,##0.00\);"—"</c:formatCode>
                <c:ptCount val="8"/>
                <c:pt idx="0">
                  <c:v>397.78000000000003</c:v>
                </c:pt>
                <c:pt idx="1">
                  <c:v>1192.5600000000002</c:v>
                </c:pt>
                <c:pt idx="2">
                  <c:v>8048.8200000000006</c:v>
                </c:pt>
                <c:pt idx="3">
                  <c:v>4143.37</c:v>
                </c:pt>
                <c:pt idx="4">
                  <c:v>1792.58</c:v>
                </c:pt>
                <c:pt idx="5">
                  <c:v>976.23</c:v>
                </c:pt>
                <c:pt idx="6">
                  <c:v>3201.23</c:v>
                </c:pt>
                <c:pt idx="7">
                  <c:v>2463.4900000000002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D7B4-4C32-B17B-897606807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[26 Season Spending Report.xlsx]Debits!PivotTable1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Debits!$L$2</c:f>
              <c:strCache>
                <c:ptCount val="1"/>
                <c:pt idx="0">
                  <c:v>Sum of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Debits!$L$3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Debits!$L$3</c:f>
              <c:numCache>
                <c:formatCode>"$"#,##0.00</c:formatCode>
                <c:ptCount val="1"/>
                <c:pt idx="0">
                  <c:v>22692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FA-48FE-9265-EC21C07F33B2}"/>
            </c:ext>
          </c:extLst>
        </c:ser>
        <c:ser>
          <c:idx val="1"/>
          <c:order val="1"/>
          <c:tx>
            <c:strRef>
              <c:f>Debits!$M$2</c:f>
              <c:strCache>
                <c:ptCount val="1"/>
                <c:pt idx="0">
                  <c:v>Sum of Refunded Amount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Debits!$L$3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Debits!$M$3</c:f>
              <c:numCache>
                <c:formatCode>"$"#,##0.00</c:formatCode>
                <c:ptCount val="1"/>
                <c:pt idx="0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A-48FE-9265-EC21C07F33B2}"/>
            </c:ext>
          </c:extLst>
        </c:ser>
        <c:ser>
          <c:idx val="2"/>
          <c:order val="2"/>
          <c:tx>
            <c:strRef>
              <c:f>Debits!$N$2</c:f>
              <c:strCache>
                <c:ptCount val="1"/>
                <c:pt idx="0">
                  <c:v>Sum of Net Amount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Debits!$L$3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Debits!$N$3</c:f>
              <c:numCache>
                <c:formatCode>"$"#,##0.00</c:formatCode>
                <c:ptCount val="1"/>
                <c:pt idx="0">
                  <c:v>22397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FA-48FE-9265-EC21C07F3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9522656"/>
        <c:axId val="1971427760"/>
      </c:barChart>
      <c:catAx>
        <c:axId val="120952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1427760"/>
        <c:crosses val="autoZero"/>
        <c:auto val="1"/>
        <c:lblAlgn val="ctr"/>
        <c:lblOffset val="100"/>
        <c:noMultiLvlLbl val="0"/>
      </c:catAx>
      <c:valAx>
        <c:axId val="197142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952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[26 Season Spending Report.xlsx]Credits Table!PivotTable2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Credit</a:t>
            </a:r>
            <a:r>
              <a:rPr lang="en-US" baseline="0"/>
              <a:t> Breakdown by Month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gradFill>
            <a:gsLst>
              <a:gs pos="0">
                <a:schemeClr val="accent1">
                  <a:tint val="94000"/>
                  <a:lumMod val="102000"/>
                  <a:satMod val="103000"/>
                </a:schemeClr>
              </a:gs>
              <a:gs pos="50000">
                <a:schemeClr val="accent1">
                  <a:shade val="100000"/>
                  <a:lumMod val="100000"/>
                  <a:satMod val="110000"/>
                </a:schemeClr>
              </a:gs>
              <a:gs pos="100000">
                <a:schemeClr val="accent1">
                  <a:shade val="78000"/>
                  <a:lumMod val="99000"/>
                  <a:satMod val="120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'Credits Table'!$B$1</c:f>
              <c:strCache>
                <c:ptCount val="1"/>
                <c:pt idx="0">
                  <c:v>Total</c:v>
                </c:pt>
              </c:strCache>
            </c:strRef>
          </c:tx>
          <c:spPr>
            <a:gradFill>
              <a:gsLst>
                <a:gs pos="0">
                  <a:schemeClr val="accent1">
                    <a:tint val="94000"/>
                    <a:lumMod val="102000"/>
                    <a:satMod val="103000"/>
                  </a:schemeClr>
                </a:gs>
                <a:gs pos="50000">
                  <a:schemeClr val="accent1">
                    <a:shade val="100000"/>
                    <a:lumMod val="100000"/>
                    <a:satMod val="110000"/>
                  </a:schemeClr>
                </a:gs>
                <a:gs pos="100000">
                  <a:schemeClr val="accent1">
                    <a:shade val="78000"/>
                    <a:lumMod val="99000"/>
                    <a:satMod val="120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'Credits Table'!$A$2:$A$51</c:f>
              <c:multiLvlStrCache>
                <c:ptCount val="41"/>
                <c:lvl>
                  <c:pt idx="0">
                    <c:v>Advertising &amp; marketing</c:v>
                  </c:pt>
                  <c:pt idx="1">
                    <c:v>Person-to-person transfers</c:v>
                  </c:pt>
                  <c:pt idx="2">
                    <c:v>Software &amp; online services</c:v>
                  </c:pt>
                  <c:pt idx="3">
                    <c:v>Training &amp; facility</c:v>
                  </c:pt>
                  <c:pt idx="4">
                    <c:v>Advertising &amp; marketing</c:v>
                  </c:pt>
                  <c:pt idx="5">
                    <c:v>Person-to-person transfers</c:v>
                  </c:pt>
                  <c:pt idx="6">
                    <c:v>Printing &amp; apparel</c:v>
                  </c:pt>
                  <c:pt idx="7">
                    <c:v>Retail - purpose unverified</c:v>
                  </c:pt>
                  <c:pt idx="8">
                    <c:v>Cash withdrawals</c:v>
                  </c:pt>
                  <c:pt idx="9">
                    <c:v>Person-to-person transfers</c:v>
                  </c:pt>
                  <c:pt idx="10">
                    <c:v>Printing &amp; apparel</c:v>
                  </c:pt>
                  <c:pt idx="11">
                    <c:v>Sports equipment &amp; supplies</c:v>
                  </c:pt>
                  <c:pt idx="12">
                    <c:v>Training &amp; facility</c:v>
                  </c:pt>
                  <c:pt idx="13">
                    <c:v>Cash withdrawals</c:v>
                  </c:pt>
                  <c:pt idx="14">
                    <c:v>Merchant services &amp; fees</c:v>
                  </c:pt>
                  <c:pt idx="15">
                    <c:v>Person-to-person transfers</c:v>
                  </c:pt>
                  <c:pt idx="16">
                    <c:v>Retail - purpose unverified</c:v>
                  </c:pt>
                  <c:pt idx="17">
                    <c:v>Software &amp; online services</c:v>
                  </c:pt>
                  <c:pt idx="18">
                    <c:v>Training &amp; facility</c:v>
                  </c:pt>
                  <c:pt idx="19">
                    <c:v>Cash withdrawals</c:v>
                  </c:pt>
                  <c:pt idx="20">
                    <c:v>Food &amp; refreshments</c:v>
                  </c:pt>
                  <c:pt idx="21">
                    <c:v>Merchant services &amp; fees</c:v>
                  </c:pt>
                  <c:pt idx="22">
                    <c:v>Person-to-person transfers</c:v>
                  </c:pt>
                  <c:pt idx="23">
                    <c:v>Printing &amp; apparel</c:v>
                  </c:pt>
                  <c:pt idx="24">
                    <c:v>Sports equipment &amp; supplies</c:v>
                  </c:pt>
                  <c:pt idx="25">
                    <c:v>Training &amp; facility</c:v>
                  </c:pt>
                  <c:pt idx="26">
                    <c:v>Cash withdrawals</c:v>
                  </c:pt>
                  <c:pt idx="27">
                    <c:v>Government filing</c:v>
                  </c:pt>
                  <c:pt idx="28">
                    <c:v>Merchant services &amp; fees</c:v>
                  </c:pt>
                  <c:pt idx="29">
                    <c:v>Person-to-person transfers</c:v>
                  </c:pt>
                  <c:pt idx="30">
                    <c:v>Printing &amp; apparel</c:v>
                  </c:pt>
                  <c:pt idx="31">
                    <c:v>Training &amp; facility</c:v>
                  </c:pt>
                  <c:pt idx="32">
                    <c:v>Cash withdrawals</c:v>
                  </c:pt>
                  <c:pt idx="33">
                    <c:v>Check - purpose unknown</c:v>
                  </c:pt>
                  <c:pt idx="34">
                    <c:v>Software &amp; online services</c:v>
                  </c:pt>
                  <c:pt idx="35">
                    <c:v>Sports equipment &amp; supplies</c:v>
                  </c:pt>
                  <c:pt idx="36">
                    <c:v>Cash withdrawals</c:v>
                  </c:pt>
                  <c:pt idx="37">
                    <c:v>Merchant services &amp; fees</c:v>
                  </c:pt>
                  <c:pt idx="38">
                    <c:v>Printing &amp; apparel</c:v>
                  </c:pt>
                  <c:pt idx="39">
                    <c:v>Retail - purpose unverified</c:v>
                  </c:pt>
                  <c:pt idx="40">
                    <c:v>Sports equipment &amp; supplies</c:v>
                  </c:pt>
                </c:lvl>
                <c:lvl>
                  <c:pt idx="0">
                    <c:v>2026-01</c:v>
                  </c:pt>
                  <c:pt idx="4">
                    <c:v>2026-02</c:v>
                  </c:pt>
                  <c:pt idx="8">
                    <c:v>2026-03</c:v>
                  </c:pt>
                  <c:pt idx="13">
                    <c:v>2026-04</c:v>
                  </c:pt>
                  <c:pt idx="19">
                    <c:v>2026-05</c:v>
                  </c:pt>
                  <c:pt idx="26">
                    <c:v>2026-06</c:v>
                  </c:pt>
                  <c:pt idx="32">
                    <c:v>2026-07</c:v>
                  </c:pt>
                  <c:pt idx="36">
                    <c:v>2026-08</c:v>
                  </c:pt>
                </c:lvl>
              </c:multiLvlStrCache>
            </c:multiLvlStrRef>
          </c:cat>
          <c:val>
            <c:numRef>
              <c:f>'Credits Table'!$B$2:$B$51</c:f>
              <c:numCache>
                <c:formatCode>"$"#,##0.00</c:formatCode>
                <c:ptCount val="41"/>
                <c:pt idx="0">
                  <c:v>35.81</c:v>
                </c:pt>
                <c:pt idx="1">
                  <c:v>100</c:v>
                </c:pt>
                <c:pt idx="2">
                  <c:v>26.97</c:v>
                </c:pt>
                <c:pt idx="3">
                  <c:v>235</c:v>
                </c:pt>
                <c:pt idx="4">
                  <c:v>10.89</c:v>
                </c:pt>
                <c:pt idx="5">
                  <c:v>1100</c:v>
                </c:pt>
                <c:pt idx="6">
                  <c:v>30</c:v>
                </c:pt>
                <c:pt idx="7">
                  <c:v>51.67</c:v>
                </c:pt>
                <c:pt idx="8">
                  <c:v>2000</c:v>
                </c:pt>
                <c:pt idx="9">
                  <c:v>2421.0699999999997</c:v>
                </c:pt>
                <c:pt idx="10">
                  <c:v>100.39</c:v>
                </c:pt>
                <c:pt idx="11">
                  <c:v>3151.36</c:v>
                </c:pt>
                <c:pt idx="12">
                  <c:v>376</c:v>
                </c:pt>
                <c:pt idx="13">
                  <c:v>620</c:v>
                </c:pt>
                <c:pt idx="14">
                  <c:v>9</c:v>
                </c:pt>
                <c:pt idx="15">
                  <c:v>2543.38</c:v>
                </c:pt>
                <c:pt idx="16">
                  <c:v>203.14</c:v>
                </c:pt>
                <c:pt idx="17">
                  <c:v>319.85000000000002</c:v>
                </c:pt>
                <c:pt idx="18">
                  <c:v>448</c:v>
                </c:pt>
                <c:pt idx="19">
                  <c:v>1160</c:v>
                </c:pt>
                <c:pt idx="20">
                  <c:v>48.53</c:v>
                </c:pt>
                <c:pt idx="21">
                  <c:v>10.62</c:v>
                </c:pt>
                <c:pt idx="22">
                  <c:v>200</c:v>
                </c:pt>
                <c:pt idx="23">
                  <c:v>164.89</c:v>
                </c:pt>
                <c:pt idx="24">
                  <c:v>36.54</c:v>
                </c:pt>
                <c:pt idx="25">
                  <c:v>172</c:v>
                </c:pt>
                <c:pt idx="26">
                  <c:v>240</c:v>
                </c:pt>
                <c:pt idx="27">
                  <c:v>6</c:v>
                </c:pt>
                <c:pt idx="28">
                  <c:v>3.23</c:v>
                </c:pt>
                <c:pt idx="29">
                  <c:v>55</c:v>
                </c:pt>
                <c:pt idx="30">
                  <c:v>468</c:v>
                </c:pt>
                <c:pt idx="31">
                  <c:v>204</c:v>
                </c:pt>
                <c:pt idx="32">
                  <c:v>300</c:v>
                </c:pt>
                <c:pt idx="33">
                  <c:v>2772</c:v>
                </c:pt>
                <c:pt idx="34">
                  <c:v>89.85</c:v>
                </c:pt>
                <c:pt idx="35">
                  <c:v>39.380000000000003</c:v>
                </c:pt>
                <c:pt idx="36">
                  <c:v>1191</c:v>
                </c:pt>
                <c:pt idx="37">
                  <c:v>6.78</c:v>
                </c:pt>
                <c:pt idx="38">
                  <c:v>29.75</c:v>
                </c:pt>
                <c:pt idx="39">
                  <c:v>128.97</c:v>
                </c:pt>
                <c:pt idx="40">
                  <c:v>1106.99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9-41BF-B046-AA9B25D5390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265133680"/>
        <c:axId val="1971449360"/>
      </c:barChart>
      <c:catAx>
        <c:axId val="126513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1449360"/>
        <c:crosses val="autoZero"/>
        <c:auto val="1"/>
        <c:lblAlgn val="ctr"/>
        <c:lblOffset val="100"/>
        <c:noMultiLvlLbl val="0"/>
      </c:catAx>
      <c:valAx>
        <c:axId val="197144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513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24</xdr:row>
      <xdr:rowOff>0</xdr:rowOff>
    </xdr:from>
    <xdr:to>
      <xdr:col>10</xdr:col>
      <xdr:colOff>0</xdr:colOff>
      <xdr:row>41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</xdr:colOff>
      <xdr:row>4</xdr:row>
      <xdr:rowOff>9525</xdr:rowOff>
    </xdr:from>
    <xdr:to>
      <xdr:col>16</xdr:col>
      <xdr:colOff>128587</xdr:colOff>
      <xdr:row>30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FEB4C1-31D8-CA0A-12C5-661D64EC3F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0</xdr:row>
      <xdr:rowOff>47624</xdr:rowOff>
    </xdr:from>
    <xdr:to>
      <xdr:col>24</xdr:col>
      <xdr:colOff>571499</xdr:colOff>
      <xdr:row>42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EA8304-B256-5FE0-D0CE-0386112FEC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 Rosado" refreshedDate="46298.044505439815" createdVersion="8" refreshedVersion="8" minRefreshableVersion="3" recordCount="160" xr:uid="{431B49A6-144B-4985-A601-D22118A220BC}">
  <cacheSource type="worksheet">
    <worksheetSource name="DebitsTable"/>
  </cacheSource>
  <cacheFields count="9">
    <cacheField name="Order Number" numFmtId="0">
      <sharedItems containsSemiMixedTypes="0" containsString="0" containsNumber="1" containsInteger="1" minValue="10002" maxValue="10310"/>
    </cacheField>
    <cacheField name="Date Created" numFmtId="0">
      <sharedItems containsSemiMixedTypes="0" containsString="0" containsNumber="1" containsInteger="1" minValue="46021" maxValue="46267"/>
    </cacheField>
    <cacheField name="Time" numFmtId="168">
      <sharedItems containsSemiMixedTypes="0" containsNonDate="0" containsDate="1" containsString="0" minDate="1899-12-30T00:03:32" maxDate="1899-12-30T23:41:07"/>
    </cacheField>
    <cacheField name="Item" numFmtId="0">
      <sharedItems/>
    </cacheField>
    <cacheField name="Qty" numFmtId="0">
      <sharedItems containsSemiMixedTypes="0" containsString="0" containsNumber="1" containsInteger="1" minValue="1" maxValue="2"/>
    </cacheField>
    <cacheField name="Price" numFmtId="167">
      <sharedItems containsSemiMixedTypes="0" containsString="0" containsNumber="1" containsInteger="1" minValue="35" maxValue="2500"/>
    </cacheField>
    <cacheField name="Total" numFmtId="167">
      <sharedItems containsSemiMixedTypes="0" containsString="0" containsNumber="1" containsInteger="1" minValue="0" maxValue="2500"/>
    </cacheField>
    <cacheField name="Refunded Amount" numFmtId="167">
      <sharedItems containsSemiMixedTypes="0" containsString="0" containsNumber="1" containsInteger="1" minValue="0" maxValue="72"/>
    </cacheField>
    <cacheField name="Net Amount" numFmtId="167">
      <sharedItems containsSemiMixedTypes="0" containsString="0" containsNumber="1" containsInteger="1" minValue="0" maxValue="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 Rosado" refreshedDate="46298.045935532406" createdVersion="8" refreshedVersion="8" minRefreshableVersion="3" recordCount="79" xr:uid="{C866916C-9832-4677-AF3D-7DB34708B7A8}">
  <cacheSource type="worksheet">
    <worksheetSource name="CreditsTable"/>
  </cacheSource>
  <cacheFields count="8">
    <cacheField name="Statement month" numFmtId="0">
      <sharedItems count="8">
        <s v="2026-01"/>
        <s v="2026-02"/>
        <s v="2026-03"/>
        <s v="2026-04"/>
        <s v="2026-05"/>
        <s v="2026-06"/>
        <s v="2026-07"/>
        <s v="2026-08"/>
      </sharedItems>
    </cacheField>
    <cacheField name="Transaction date" numFmtId="165">
      <sharedItems containsSemiMixedTypes="0" containsNonDate="0" containsDate="1" containsString="0" minDate="2026-01-14T12:00:00" maxDate="2026-08-25T12:00:00"/>
    </cacheField>
    <cacheField name="Bank section" numFmtId="0">
      <sharedItems/>
    </cacheField>
    <cacheField name="Payee / merchant" numFmtId="0">
      <sharedItems count="27">
        <s v="D-BAT Hickory"/>
        <s v="QR-Code.io"/>
        <s v="Facebook ads"/>
        <s v="Zelle to Joshua Figueroa"/>
        <s v="Busy Bee Embroidery"/>
        <s v="Amazon"/>
        <s v="Zelle to EDWIN"/>
        <s v="Zelle to Alvaro Basbeball"/>
        <s v="Zelle to Daniel"/>
        <s v="Dick's Sporting Goods"/>
        <s v="Epic Sports"/>
        <s v="Zelle to Alex Velazquez"/>
        <s v="Deluxe"/>
        <s v="Zelle to Miguel Andres Herrera"/>
        <s v="Cash withdrawal"/>
        <s v="Blue Isle Billing"/>
        <s v="Walmart"/>
        <s v="SportsEngine"/>
        <s v="Zelle to Jj Alvarado"/>
        <s v="A&amp;R Screening"/>
        <s v="Sam's Club"/>
        <s v="Zelle to Rocco Mossuto"/>
        <s v="Illinois Secretary of State"/>
        <s v="Southwest Ball"/>
        <s v="Check 0064"/>
        <s v="Ninja Transfers"/>
        <s v="Play Baseball"/>
      </sharedItems>
    </cacheField>
    <cacheField name="Outflow amount" numFmtId="167">
      <sharedItems containsSemiMixedTypes="0" containsString="0" containsNumber="1" minValue="2" maxValue="2772"/>
    </cacheField>
    <cacheField name="Category" numFmtId="0">
      <sharedItems count="12">
        <s v="Training &amp; facility"/>
        <s v="Software &amp; online services"/>
        <s v="Advertising &amp; marketing"/>
        <s v="Person-to-person transfers"/>
        <s v="Printing &amp; apparel"/>
        <s v="Retail - purpose unverified"/>
        <s v="Sports equipment &amp; supplies"/>
        <s v="Cash withdrawals"/>
        <s v="Merchant services &amp; fees"/>
        <s v="Food &amp; refreshments"/>
        <s v="Government filing"/>
        <s v="Check - purpose unknown"/>
      </sharedItems>
    </cacheField>
    <cacheField name="Review note" numFmtId="0">
      <sharedItems count="24">
        <s v="Training"/>
        <s v="Business Expense"/>
        <s v="Training Payment for Coaching Clinic"/>
        <s v="Uniforms (Renderings)"/>
        <s v="Party Supplies/Fundraising Items"/>
        <s v="Super Bowl Square Winner"/>
        <s v="Raffle Reimbursement"/>
        <s v="Business Expense (Scanner, Printer, Carrying Bag)"/>
        <s v="Equipment"/>
        <s v="Purpose not shown on statement"/>
        <s v="Business Checks"/>
        <s v="Uniforms Deposit"/>
        <s v="Uniforms"/>
        <s v="Sponsorship logos"/>
        <s v="Uniform Modifications for Sponsor's logos"/>
        <s v="Uniform Payment"/>
        <s v="Background Checks"/>
        <s v="Coaching Clinic"/>
        <s v="Concessions Stock"/>
        <s v="Umpire Fee"/>
        <s v="Business Expense (State Registration)"/>
        <s v="League Fees &amp; Equipment"/>
        <s v="Uniform items"/>
        <s v="TBall Uniforms"/>
      </sharedItems>
    </cacheField>
    <cacheField name="Statement description (references may be abbreviated)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0">
  <r>
    <n v="10264"/>
    <n v="46223"/>
    <d v="1899-12-30T08:41:43"/>
    <s v="Baseball Registration"/>
    <n v="1"/>
    <n v="80"/>
    <n v="160"/>
    <n v="0"/>
    <n v="160"/>
  </r>
  <r>
    <n v="10230"/>
    <n v="46213"/>
    <d v="1899-12-30T04:27:34"/>
    <s v="Baseball Registration"/>
    <n v="1"/>
    <n v="80"/>
    <n v="80"/>
    <n v="0"/>
    <n v="80"/>
  </r>
  <r>
    <n v="10144"/>
    <n v="46094"/>
    <d v="1899-12-30T16:36:45"/>
    <s v="Baseball Registration"/>
    <n v="1"/>
    <n v="180"/>
    <n v="360"/>
    <n v="0"/>
    <n v="360"/>
  </r>
  <r>
    <n v="10144"/>
    <n v="46094"/>
    <d v="1899-12-30T16:36:45"/>
    <s v="Baseball Registration"/>
    <n v="1"/>
    <n v="180"/>
    <n v="360"/>
    <n v="0"/>
    <n v="360"/>
  </r>
  <r>
    <n v="10118"/>
    <n v="46080"/>
    <d v="1899-12-30T19:39:27"/>
    <s v="Baseball Registration"/>
    <n v="1"/>
    <n v="200"/>
    <n v="200"/>
    <n v="0"/>
    <n v="200"/>
  </r>
  <r>
    <n v="10116"/>
    <n v="46078"/>
    <d v="1899-12-30T13:10:54"/>
    <s v="Baseball Registration"/>
    <n v="1"/>
    <n v="200"/>
    <n v="200"/>
    <n v="0"/>
    <n v="200"/>
  </r>
  <r>
    <n v="10010"/>
    <n v="46034"/>
    <d v="1899-12-30T20:44:31"/>
    <s v="Baseball Registration"/>
    <n v="1"/>
    <n v="180"/>
    <n v="360"/>
    <n v="72"/>
    <n v="288"/>
  </r>
  <r>
    <n v="10006"/>
    <n v="46033"/>
    <d v="1899-12-30T21:07:19"/>
    <s v="Baseball Registration"/>
    <n v="1"/>
    <n v="180"/>
    <n v="180"/>
    <n v="0"/>
    <n v="180"/>
  </r>
  <r>
    <n v="10292"/>
    <n v="46234"/>
    <d v="1899-12-30T18:44:10"/>
    <s v="Baseball Registration"/>
    <n v="1"/>
    <n v="80"/>
    <n v="80"/>
    <n v="0"/>
    <n v="80"/>
  </r>
  <r>
    <n v="10290"/>
    <n v="46234"/>
    <d v="1899-12-30T17:01:05"/>
    <s v="Baseball Registration"/>
    <n v="1"/>
    <n v="80"/>
    <n v="80"/>
    <n v="0"/>
    <n v="80"/>
  </r>
  <r>
    <n v="10289"/>
    <n v="46234"/>
    <d v="1899-12-30T16:39:30"/>
    <s v="Baseball Registration"/>
    <n v="1"/>
    <n v="80"/>
    <n v="80"/>
    <n v="0"/>
    <n v="80"/>
  </r>
  <r>
    <n v="10287"/>
    <n v="46234"/>
    <d v="1899-12-30T12:20:59"/>
    <s v="Baseball Registration"/>
    <n v="1"/>
    <n v="80"/>
    <n v="80"/>
    <n v="0"/>
    <n v="80"/>
  </r>
  <r>
    <n v="10269"/>
    <n v="46225"/>
    <d v="1899-12-30T10:58:45"/>
    <s v="Baseball Registration"/>
    <n v="1"/>
    <n v="80"/>
    <n v="80"/>
    <n v="0"/>
    <n v="80"/>
  </r>
  <r>
    <n v="10264"/>
    <n v="46223"/>
    <d v="1899-12-30T08:41:43"/>
    <s v="Baseball Registration"/>
    <n v="1"/>
    <n v="80"/>
    <n v="160"/>
    <n v="0"/>
    <n v="160"/>
  </r>
  <r>
    <n v="10258"/>
    <n v="46220"/>
    <d v="1899-12-30T15:51:22"/>
    <s v="Baseball Registration"/>
    <n v="1"/>
    <n v="80"/>
    <n v="80"/>
    <n v="0"/>
    <n v="80"/>
  </r>
  <r>
    <n v="10257"/>
    <n v="46220"/>
    <d v="1899-12-30T10:29:16"/>
    <s v="Baseball Registration"/>
    <n v="1"/>
    <n v="80"/>
    <n v="80"/>
    <n v="0"/>
    <n v="80"/>
  </r>
  <r>
    <n v="10226"/>
    <n v="46211"/>
    <d v="1899-12-30T17:42:05"/>
    <s v="Baseball Registration"/>
    <n v="1"/>
    <n v="80"/>
    <n v="80"/>
    <n v="0"/>
    <n v="80"/>
  </r>
  <r>
    <n v="10221"/>
    <n v="46201"/>
    <d v="1899-12-30T13:59:39"/>
    <s v="Baseball Registration"/>
    <n v="1"/>
    <n v="80"/>
    <n v="80"/>
    <n v="0"/>
    <n v="80"/>
  </r>
  <r>
    <n v="10159"/>
    <n v="46116"/>
    <d v="1899-12-30T15:06:09"/>
    <s v="Baseball Registration"/>
    <n v="1"/>
    <n v="200"/>
    <n v="200"/>
    <n v="0"/>
    <n v="200"/>
  </r>
  <r>
    <n v="10158"/>
    <n v="46109"/>
    <d v="1899-12-30T12:32:00"/>
    <s v="Baseball Registration"/>
    <n v="1"/>
    <n v="200"/>
    <n v="200"/>
    <n v="0"/>
    <n v="200"/>
  </r>
  <r>
    <n v="10141"/>
    <n v="46092"/>
    <d v="1899-12-30T20:51:12"/>
    <s v="Baseball Registration"/>
    <n v="1"/>
    <n v="200"/>
    <n v="0"/>
    <n v="0"/>
    <n v="0"/>
  </r>
  <r>
    <n v="10132"/>
    <n v="46089"/>
    <d v="1899-12-30T20:02:56"/>
    <s v="Baseball Registration"/>
    <n v="1"/>
    <n v="200"/>
    <n v="150"/>
    <n v="0"/>
    <n v="150"/>
  </r>
  <r>
    <n v="10131"/>
    <n v="46087"/>
    <d v="1899-12-30T17:09:16"/>
    <s v="Baseball Registration"/>
    <n v="1"/>
    <n v="200"/>
    <n v="200"/>
    <n v="0"/>
    <n v="200"/>
  </r>
  <r>
    <n v="10106"/>
    <n v="46062"/>
    <d v="1899-12-30T19:11:23"/>
    <s v="Baseball Registration"/>
    <n v="1"/>
    <n v="180"/>
    <n v="180"/>
    <n v="0"/>
    <n v="180"/>
  </r>
  <r>
    <n v="10030"/>
    <n v="46046"/>
    <d v="1899-12-30T22:44:28"/>
    <s v="Baseball Registration"/>
    <n v="1"/>
    <n v="180"/>
    <n v="180"/>
    <n v="0"/>
    <n v="180"/>
  </r>
  <r>
    <n v="10025"/>
    <n v="46046"/>
    <d v="1899-12-30T08:03:29"/>
    <s v="Baseball Registration"/>
    <n v="1"/>
    <n v="180"/>
    <n v="180"/>
    <n v="0"/>
    <n v="180"/>
  </r>
  <r>
    <n v="10013"/>
    <n v="46037"/>
    <d v="1899-12-30T17:08:18"/>
    <s v="Baseball Registration"/>
    <n v="1"/>
    <n v="180"/>
    <n v="180"/>
    <n v="0"/>
    <n v="180"/>
  </r>
  <r>
    <n v="10010"/>
    <n v="46034"/>
    <d v="1899-12-30T20:44:31"/>
    <s v="Baseball Registration"/>
    <n v="1"/>
    <n v="180"/>
    <n v="360"/>
    <n v="72"/>
    <n v="288"/>
  </r>
  <r>
    <n v="10009"/>
    <n v="46034"/>
    <d v="1899-12-30T19:45:29"/>
    <s v="Baseball Registration"/>
    <n v="1"/>
    <n v="180"/>
    <n v="100"/>
    <n v="0"/>
    <n v="100"/>
  </r>
  <r>
    <n v="10308"/>
    <n v="46244"/>
    <d v="1899-12-30T12:00:20"/>
    <s v="Baseball Registration"/>
    <n v="1"/>
    <n v="80"/>
    <n v="160"/>
    <n v="0"/>
    <n v="160"/>
  </r>
  <r>
    <n v="10308"/>
    <n v="46244"/>
    <d v="1899-12-30T12:00:20"/>
    <s v="Baseball Registration"/>
    <n v="1"/>
    <n v="80"/>
    <n v="160"/>
    <n v="0"/>
    <n v="160"/>
  </r>
  <r>
    <n v="10296"/>
    <n v="46235"/>
    <d v="1899-12-30T13:01:45"/>
    <s v="Baseball Registration"/>
    <n v="1"/>
    <n v="80"/>
    <n v="80"/>
    <n v="0"/>
    <n v="80"/>
  </r>
  <r>
    <n v="10294"/>
    <n v="46234"/>
    <d v="1899-12-30T21:04:01"/>
    <s v="Baseball Registration"/>
    <n v="1"/>
    <n v="80"/>
    <n v="130"/>
    <n v="0"/>
    <n v="130"/>
  </r>
  <r>
    <n v="10286"/>
    <n v="46234"/>
    <d v="1899-12-30T12:08:43"/>
    <s v="Baseball Registration"/>
    <n v="1"/>
    <n v="80"/>
    <n v="80"/>
    <n v="0"/>
    <n v="80"/>
  </r>
  <r>
    <n v="10284"/>
    <n v="46233"/>
    <d v="1899-12-30T21:54:28"/>
    <s v="Baseball Registration"/>
    <n v="1"/>
    <n v="80"/>
    <n v="80"/>
    <n v="0"/>
    <n v="80"/>
  </r>
  <r>
    <n v="10282"/>
    <n v="46232"/>
    <d v="1899-12-30T18:50:11"/>
    <s v="Baseball Registration"/>
    <n v="1"/>
    <n v="80"/>
    <n v="130"/>
    <n v="0"/>
    <n v="130"/>
  </r>
  <r>
    <n v="10281"/>
    <n v="46232"/>
    <d v="1899-12-30T18:44:47"/>
    <s v="Baseball Registration"/>
    <n v="1"/>
    <n v="80"/>
    <n v="80"/>
    <n v="0"/>
    <n v="80"/>
  </r>
  <r>
    <n v="10279"/>
    <n v="46232"/>
    <d v="1899-12-30T10:53:17"/>
    <s v="Baseball Registration"/>
    <n v="1"/>
    <n v="80"/>
    <n v="80"/>
    <n v="0"/>
    <n v="80"/>
  </r>
  <r>
    <n v="10276"/>
    <n v="46229"/>
    <d v="1899-12-30T14:42:13"/>
    <s v="Baseball Registration"/>
    <n v="1"/>
    <n v="80"/>
    <n v="80"/>
    <n v="0"/>
    <n v="80"/>
  </r>
  <r>
    <n v="10223"/>
    <n v="46210"/>
    <d v="1899-12-30T18:38:01"/>
    <s v="Baseball Registration"/>
    <n v="1"/>
    <n v="80"/>
    <n v="80"/>
    <n v="0"/>
    <n v="80"/>
  </r>
  <r>
    <n v="10217"/>
    <n v="46198"/>
    <d v="1899-12-30T14:31:08"/>
    <s v="Baseball Registration"/>
    <n v="1"/>
    <n v="80"/>
    <n v="80"/>
    <n v="0"/>
    <n v="80"/>
  </r>
  <r>
    <n v="10156"/>
    <n v="46107"/>
    <d v="1899-12-30T14:51:37"/>
    <s v="Baseball Registration"/>
    <n v="1"/>
    <n v="200"/>
    <n v="200"/>
    <n v="0"/>
    <n v="200"/>
  </r>
  <r>
    <n v="10150"/>
    <n v="46100"/>
    <d v="1899-12-30T20:25:04"/>
    <s v="Baseball Registration"/>
    <n v="1"/>
    <n v="200"/>
    <n v="200"/>
    <n v="0"/>
    <n v="200"/>
  </r>
  <r>
    <n v="10148"/>
    <n v="46098"/>
    <d v="1899-12-30T17:34:29"/>
    <s v="Baseball Registration"/>
    <n v="1"/>
    <n v="200"/>
    <n v="200"/>
    <n v="0"/>
    <n v="200"/>
  </r>
  <r>
    <n v="10140"/>
    <n v="46092"/>
    <d v="1899-12-30T17:17:05"/>
    <s v="Baseball Registration"/>
    <n v="1"/>
    <n v="160"/>
    <n v="228"/>
    <n v="0"/>
    <n v="228"/>
  </r>
  <r>
    <n v="10138"/>
    <n v="46092"/>
    <d v="1899-12-30T11:07:11"/>
    <s v="Baseball Registration"/>
    <n v="1"/>
    <n v="160"/>
    <n v="228"/>
    <n v="0"/>
    <n v="228"/>
  </r>
  <r>
    <n v="10135"/>
    <n v="46091"/>
    <d v="1899-12-30T17:31:17"/>
    <s v="Baseball Registration"/>
    <n v="1"/>
    <n v="200"/>
    <n v="200"/>
    <n v="0"/>
    <n v="200"/>
  </r>
  <r>
    <n v="10128"/>
    <n v="46086"/>
    <d v="1899-12-30T22:14:08"/>
    <s v="Baseball Registration"/>
    <n v="1"/>
    <n v="160"/>
    <n v="320"/>
    <n v="0"/>
    <n v="320"/>
  </r>
  <r>
    <n v="10128"/>
    <n v="46086"/>
    <d v="1899-12-30T22:14:08"/>
    <s v="Baseball Registration"/>
    <n v="1"/>
    <n v="160"/>
    <n v="320"/>
    <n v="0"/>
    <n v="320"/>
  </r>
  <r>
    <n v="10114"/>
    <n v="46076"/>
    <d v="1899-12-30T17:25:20"/>
    <s v="Baseball Registration"/>
    <n v="1"/>
    <n v="160"/>
    <n v="228"/>
    <n v="0"/>
    <n v="228"/>
  </r>
  <r>
    <n v="10059"/>
    <n v="46052"/>
    <d v="1899-12-30T19:16:31"/>
    <s v="Baseball Registration"/>
    <n v="1"/>
    <n v="180"/>
    <n v="180"/>
    <n v="0"/>
    <n v="180"/>
  </r>
  <r>
    <n v="10008"/>
    <n v="46034"/>
    <d v="1899-12-30T09:52:35"/>
    <s v="Baseball Registration"/>
    <n v="1"/>
    <n v="180"/>
    <n v="265"/>
    <n v="53"/>
    <n v="212"/>
  </r>
  <r>
    <n v="10002"/>
    <n v="46021"/>
    <d v="1899-12-30T11:53:18"/>
    <s v="Baseball Registration"/>
    <n v="1"/>
    <n v="200"/>
    <n v="200"/>
    <n v="20"/>
    <n v="180"/>
  </r>
  <r>
    <n v="10145"/>
    <n v="46094"/>
    <d v="1899-12-30T16:46:38"/>
    <s v="Baseball Registration"/>
    <n v="1"/>
    <n v="200"/>
    <n v="200"/>
    <n v="0"/>
    <n v="200"/>
  </r>
  <r>
    <n v="10129"/>
    <n v="46086"/>
    <d v="1899-12-30T22:44:20"/>
    <s v="Baseball Registration"/>
    <n v="1"/>
    <n v="200"/>
    <n v="200"/>
    <n v="0"/>
    <n v="200"/>
  </r>
  <r>
    <n v="10066"/>
    <n v="46053"/>
    <d v="1899-12-30T16:15:45"/>
    <s v="Baseball Registration"/>
    <n v="1"/>
    <n v="144"/>
    <n v="212"/>
    <n v="0"/>
    <n v="212"/>
  </r>
  <r>
    <n v="10300"/>
    <n v="46237"/>
    <d v="1899-12-30T16:50:23"/>
    <s v="Baseball Registration"/>
    <n v="1"/>
    <n v="80"/>
    <n v="80"/>
    <n v="0"/>
    <n v="80"/>
  </r>
  <r>
    <n v="10298"/>
    <n v="46235"/>
    <d v="1899-12-30T16:47:31"/>
    <s v="Baseball Registration"/>
    <n v="1"/>
    <n v="80"/>
    <n v="80"/>
    <n v="0"/>
    <n v="80"/>
  </r>
  <r>
    <n v="10297"/>
    <n v="46235"/>
    <d v="1899-12-30T16:42:45"/>
    <s v="Baseball Registration"/>
    <n v="1"/>
    <n v="80"/>
    <n v="80"/>
    <n v="0"/>
    <n v="80"/>
  </r>
  <r>
    <n v="10295"/>
    <n v="46234"/>
    <d v="1899-12-30T23:41:07"/>
    <s v="Baseball Registration"/>
    <n v="1"/>
    <n v="80"/>
    <n v="80"/>
    <n v="0"/>
    <n v="80"/>
  </r>
  <r>
    <n v="10293"/>
    <n v="46234"/>
    <d v="1899-12-30T20:43:05"/>
    <s v="Baseball Registration"/>
    <n v="1"/>
    <n v="80"/>
    <n v="80"/>
    <n v="0"/>
    <n v="80"/>
  </r>
  <r>
    <n v="10274"/>
    <n v="46227"/>
    <d v="1899-12-30T19:15:57"/>
    <s v="Baseball Registration"/>
    <n v="1"/>
    <n v="80"/>
    <n v="80"/>
    <n v="0"/>
    <n v="80"/>
  </r>
  <r>
    <n v="10261"/>
    <n v="46221"/>
    <d v="1899-12-30T07:59:52"/>
    <s v="Baseball Registration"/>
    <n v="1"/>
    <n v="80"/>
    <n v="80"/>
    <n v="0"/>
    <n v="80"/>
  </r>
  <r>
    <n v="10227"/>
    <n v="46212"/>
    <d v="1899-12-30T09:51:39"/>
    <s v="Baseball Registration"/>
    <n v="1"/>
    <n v="80"/>
    <n v="160"/>
    <n v="0"/>
    <n v="160"/>
  </r>
  <r>
    <n v="10227"/>
    <n v="46212"/>
    <d v="1899-12-30T09:51:39"/>
    <s v="Baseball Registration"/>
    <n v="1"/>
    <n v="80"/>
    <n v="160"/>
    <n v="0"/>
    <n v="160"/>
  </r>
  <r>
    <n v="10222"/>
    <n v="46204"/>
    <d v="1899-12-30T18:09:14"/>
    <s v="Baseball Registration"/>
    <n v="1"/>
    <n v="80"/>
    <n v="80"/>
    <n v="0"/>
    <n v="80"/>
  </r>
  <r>
    <n v="10216"/>
    <n v="46197"/>
    <d v="1899-12-30T15:31:38"/>
    <s v="Baseball Registration"/>
    <n v="1"/>
    <n v="80"/>
    <n v="80"/>
    <n v="0"/>
    <n v="80"/>
  </r>
  <r>
    <n v="10151"/>
    <n v="46101"/>
    <d v="1899-12-30T08:28:25"/>
    <s v="Baseball Registration"/>
    <n v="1"/>
    <n v="200"/>
    <n v="100"/>
    <n v="0"/>
    <n v="100"/>
  </r>
  <r>
    <n v="10149"/>
    <n v="46099"/>
    <d v="1899-12-30T16:03:15"/>
    <s v="Baseball Registration"/>
    <n v="1"/>
    <n v="200"/>
    <n v="100"/>
    <n v="0"/>
    <n v="100"/>
  </r>
  <r>
    <n v="10139"/>
    <n v="46092"/>
    <d v="1899-12-30T16:23:08"/>
    <s v="Baseball Registration"/>
    <n v="1"/>
    <n v="200"/>
    <n v="200"/>
    <n v="0"/>
    <n v="200"/>
  </r>
  <r>
    <n v="10137"/>
    <n v="46091"/>
    <d v="1899-12-30T22:56:30"/>
    <s v="Baseball Registration"/>
    <n v="1"/>
    <n v="160"/>
    <n v="228"/>
    <n v="0"/>
    <n v="228"/>
  </r>
  <r>
    <n v="10126"/>
    <n v="46085"/>
    <d v="1899-12-30T14:53:18"/>
    <s v="Baseball Registration"/>
    <n v="1"/>
    <n v="200"/>
    <n v="200"/>
    <n v="0"/>
    <n v="200"/>
  </r>
  <r>
    <n v="10110"/>
    <n v="46071"/>
    <d v="1899-12-30T23:08:51"/>
    <s v="Baseball Registration"/>
    <n v="1"/>
    <n v="200"/>
    <n v="200"/>
    <n v="0"/>
    <n v="200"/>
  </r>
  <r>
    <n v="10079"/>
    <n v="46055"/>
    <d v="1899-12-30T17:09:39"/>
    <s v="Baseball Registration"/>
    <n v="1"/>
    <n v="180"/>
    <n v="180"/>
    <n v="0"/>
    <n v="180"/>
  </r>
  <r>
    <n v="10053"/>
    <n v="46051"/>
    <d v="1899-12-30T13:13:21"/>
    <s v="Baseball Registration"/>
    <n v="1"/>
    <n v="180"/>
    <n v="180"/>
    <n v="0"/>
    <n v="180"/>
  </r>
  <r>
    <n v="10045"/>
    <n v="46050"/>
    <d v="1899-12-30T06:07:32"/>
    <s v="Baseball Registration"/>
    <n v="1"/>
    <n v="180"/>
    <n v="180"/>
    <n v="0"/>
    <n v="180"/>
  </r>
  <r>
    <n v="10016"/>
    <n v="46038"/>
    <d v="1899-12-30T22:21:15"/>
    <s v="Baseball Registration"/>
    <n v="1"/>
    <n v="180"/>
    <n v="180"/>
    <n v="0"/>
    <n v="180"/>
  </r>
  <r>
    <n v="10012"/>
    <n v="46036"/>
    <d v="1899-12-30T11:47:40"/>
    <s v="Baseball Registration"/>
    <n v="1"/>
    <n v="180"/>
    <n v="180"/>
    <n v="0"/>
    <n v="180"/>
  </r>
  <r>
    <n v="10310"/>
    <n v="46267"/>
    <d v="1899-12-30T14:27:10"/>
    <s v="Tball Registration(4-6)."/>
    <n v="1"/>
    <n v="50"/>
    <n v="50"/>
    <n v="0"/>
    <n v="50"/>
  </r>
  <r>
    <n v="10309"/>
    <n v="46255"/>
    <d v="1899-12-30T14:20:52"/>
    <s v="Tball Registration(4-6)."/>
    <n v="1"/>
    <n v="50"/>
    <n v="50"/>
    <n v="0"/>
    <n v="50"/>
  </r>
  <r>
    <n v="10306"/>
    <n v="46242"/>
    <d v="1899-12-30T11:59:18"/>
    <s v="Tball Registration(4-6)."/>
    <n v="1"/>
    <n v="50"/>
    <n v="50"/>
    <n v="0"/>
    <n v="50"/>
  </r>
  <r>
    <n v="10305"/>
    <n v="46242"/>
    <d v="1899-12-30T09:48:18"/>
    <s v="Tball Registration(4-6)."/>
    <n v="1"/>
    <n v="50"/>
    <n v="100"/>
    <n v="0"/>
    <n v="100"/>
  </r>
  <r>
    <n v="10305"/>
    <n v="46242"/>
    <d v="1899-12-30T09:48:18"/>
    <s v="Tball Registration(4-6)."/>
    <n v="1"/>
    <n v="50"/>
    <n v="100"/>
    <n v="0"/>
    <n v="100"/>
  </r>
  <r>
    <n v="10299"/>
    <n v="46235"/>
    <d v="1899-12-30T18:24:37"/>
    <s v="Tball Registration(4-6)."/>
    <n v="1"/>
    <n v="50"/>
    <n v="50"/>
    <n v="0"/>
    <n v="50"/>
  </r>
  <r>
    <n v="10294"/>
    <n v="46234"/>
    <d v="1899-12-30T21:04:01"/>
    <s v="Tball Registration(4-6)."/>
    <n v="1"/>
    <n v="50"/>
    <n v="130"/>
    <n v="0"/>
    <n v="130"/>
  </r>
  <r>
    <n v="10288"/>
    <n v="46234"/>
    <d v="1899-12-30T13:47:25"/>
    <s v="Tball Registration(4-6)."/>
    <n v="1"/>
    <n v="50"/>
    <n v="50"/>
    <n v="0"/>
    <n v="50"/>
  </r>
  <r>
    <n v="10285"/>
    <n v="46233"/>
    <d v="1899-12-30T23:03:10"/>
    <s v="Tball Registration(4-6)."/>
    <n v="1"/>
    <n v="50"/>
    <n v="50"/>
    <n v="0"/>
    <n v="50"/>
  </r>
  <r>
    <n v="10283"/>
    <n v="46233"/>
    <d v="1899-12-30T12:08:36"/>
    <s v="Tball Registration(4-6)."/>
    <n v="1"/>
    <n v="50"/>
    <n v="50"/>
    <n v="0"/>
    <n v="50"/>
  </r>
  <r>
    <n v="10282"/>
    <n v="46232"/>
    <d v="1899-12-30T18:50:11"/>
    <s v="Tball Registration(4-6)."/>
    <n v="1"/>
    <n v="50"/>
    <n v="130"/>
    <n v="0"/>
    <n v="130"/>
  </r>
  <r>
    <n v="10280"/>
    <n v="46232"/>
    <d v="1899-12-30T12:19:20"/>
    <s v="Tball Registration(4-6)."/>
    <n v="1"/>
    <n v="50"/>
    <n v="50"/>
    <n v="0"/>
    <n v="50"/>
  </r>
  <r>
    <n v="10278"/>
    <n v="46232"/>
    <d v="1899-12-30T09:34:46"/>
    <s v="Tball Registration(4-6)."/>
    <n v="1"/>
    <n v="50"/>
    <n v="50"/>
    <n v="0"/>
    <n v="50"/>
  </r>
  <r>
    <n v="10277"/>
    <n v="46231"/>
    <d v="1899-12-30T19:21:12"/>
    <s v="Tball Registration(4-6)."/>
    <n v="1"/>
    <n v="50"/>
    <n v="50"/>
    <n v="0"/>
    <n v="50"/>
  </r>
  <r>
    <n v="10275"/>
    <n v="46229"/>
    <d v="1899-12-30T10:17:21"/>
    <s v="Tball Registration(4-6)."/>
    <n v="1"/>
    <n v="50"/>
    <n v="50"/>
    <n v="0"/>
    <n v="50"/>
  </r>
  <r>
    <n v="10268"/>
    <n v="46224"/>
    <d v="1899-12-30T11:26:05"/>
    <s v="Tball Registration(4-6)."/>
    <n v="1"/>
    <n v="50"/>
    <n v="100"/>
    <n v="0"/>
    <n v="100"/>
  </r>
  <r>
    <n v="10268"/>
    <n v="46224"/>
    <d v="1899-12-30T11:26:05"/>
    <s v="Tball Registration(4-6)."/>
    <n v="1"/>
    <n v="50"/>
    <n v="100"/>
    <n v="0"/>
    <n v="100"/>
  </r>
  <r>
    <n v="10266"/>
    <n v="46223"/>
    <d v="1899-12-30T16:07:42"/>
    <s v="Tball Registration(4-6)."/>
    <n v="1"/>
    <n v="50"/>
    <n v="50"/>
    <n v="0"/>
    <n v="50"/>
  </r>
  <r>
    <n v="10259"/>
    <n v="46220"/>
    <d v="1899-12-30T20:36:50"/>
    <s v="Tball Registration(4-6)."/>
    <n v="1"/>
    <n v="35"/>
    <n v="35"/>
    <n v="0"/>
    <n v="35"/>
  </r>
  <r>
    <n v="10255"/>
    <n v="46220"/>
    <d v="1899-12-30T08:09:05"/>
    <s v="Tball Registration(4-6)."/>
    <n v="1"/>
    <n v="50"/>
    <n v="140"/>
    <n v="0"/>
    <n v="140"/>
  </r>
  <r>
    <n v="10252"/>
    <n v="46219"/>
    <d v="1899-12-30T13:24:26"/>
    <s v="Tball Registration(4-6)."/>
    <n v="1"/>
    <n v="50"/>
    <n v="50"/>
    <n v="0"/>
    <n v="50"/>
  </r>
  <r>
    <n v="10244"/>
    <n v="46216"/>
    <d v="1899-12-30T21:20:35"/>
    <s v="Tball Registration(4-6)."/>
    <n v="1"/>
    <n v="50"/>
    <n v="50"/>
    <n v="0"/>
    <n v="50"/>
  </r>
  <r>
    <n v="10238"/>
    <n v="46215"/>
    <d v="1899-12-30T20:08:42"/>
    <s v="Concessions Payment"/>
    <n v="1"/>
    <n v="312"/>
    <n v="312"/>
    <n v="0"/>
    <n v="312"/>
  </r>
  <r>
    <n v="10232"/>
    <n v="46213"/>
    <d v="1899-12-30T12:53:49"/>
    <s v="Tball Registration(4-6)."/>
    <n v="1"/>
    <n v="50"/>
    <n v="140"/>
    <n v="0"/>
    <n v="140"/>
  </r>
  <r>
    <n v="10225"/>
    <n v="46211"/>
    <d v="1899-12-30T10:19:47"/>
    <s v="Tball Registration(4-6)."/>
    <n v="1"/>
    <n v="50"/>
    <n v="50"/>
    <n v="0"/>
    <n v="50"/>
  </r>
  <r>
    <n v="10224"/>
    <n v="46210"/>
    <d v="1899-12-30T20:35:02"/>
    <s v="Tball Registration(4-6)."/>
    <n v="1"/>
    <n v="50"/>
    <n v="100"/>
    <n v="0"/>
    <n v="100"/>
  </r>
  <r>
    <n v="10224"/>
    <n v="46210"/>
    <d v="1899-12-30T20:35:02"/>
    <s v="Tball Registration(4-6)."/>
    <n v="1"/>
    <n v="50"/>
    <n v="100"/>
    <n v="0"/>
    <n v="100"/>
  </r>
  <r>
    <n v="10220"/>
    <n v="46201"/>
    <d v="1899-12-30T11:44:40"/>
    <s v="Tball Registration(4-6)."/>
    <n v="1"/>
    <n v="50"/>
    <n v="50"/>
    <n v="0"/>
    <n v="50"/>
  </r>
  <r>
    <n v="10218"/>
    <n v="46199"/>
    <d v="1899-12-30T15:17:22"/>
    <s v="Tball Registration(4-6)."/>
    <n v="1"/>
    <n v="50"/>
    <n v="50"/>
    <n v="0"/>
    <n v="50"/>
  </r>
  <r>
    <n v="10186"/>
    <n v="46154"/>
    <d v="1899-12-30T12:53:15"/>
    <s v="Tball Registration(4-6)."/>
    <n v="1"/>
    <n v="85"/>
    <n v="85"/>
    <n v="0"/>
    <n v="85"/>
  </r>
  <r>
    <n v="10164"/>
    <n v="46134"/>
    <d v="1899-12-30T15:16:27"/>
    <s v="Tball Registration(4-6)."/>
    <n v="1"/>
    <n v="85"/>
    <n v="85"/>
    <n v="0"/>
    <n v="85"/>
  </r>
  <r>
    <n v="10163"/>
    <n v="46133"/>
    <d v="1899-12-30T21:41:55"/>
    <s v="Tball Registration(4-6)."/>
    <n v="2"/>
    <n v="85"/>
    <n v="170"/>
    <n v="0"/>
    <n v="170"/>
  </r>
  <r>
    <n v="10162"/>
    <n v="46132"/>
    <d v="1899-12-30T14:46:07"/>
    <s v="Tball Registration(4-6)."/>
    <n v="1"/>
    <n v="85"/>
    <n v="85"/>
    <n v="0"/>
    <n v="85"/>
  </r>
  <r>
    <n v="10161"/>
    <n v="46127"/>
    <d v="1899-12-30T12:13:33"/>
    <s v="Tball Registration(4-6)."/>
    <n v="1"/>
    <n v="85"/>
    <n v="85"/>
    <n v="0"/>
    <n v="85"/>
  </r>
  <r>
    <n v="10160"/>
    <n v="46123"/>
    <d v="1899-12-30T12:53:52"/>
    <s v="Tball Registration(4-6)."/>
    <n v="1"/>
    <n v="85"/>
    <n v="85"/>
    <n v="0"/>
    <n v="85"/>
  </r>
  <r>
    <n v="10157"/>
    <n v="46109"/>
    <d v="1899-12-30T12:25:52"/>
    <s v="Tball Registration(4-6)."/>
    <n v="1"/>
    <n v="85"/>
    <n v="85"/>
    <n v="0"/>
    <n v="85"/>
  </r>
  <r>
    <n v="10155"/>
    <n v="46106"/>
    <d v="1899-12-30T12:04:31"/>
    <s v="Tball Registration(4-6)."/>
    <n v="1"/>
    <n v="85"/>
    <n v="85"/>
    <n v="0"/>
    <n v="85"/>
  </r>
  <r>
    <n v="10154"/>
    <n v="46104"/>
    <d v="1899-12-30T17:03:20"/>
    <s v="Tball Registration(4-6)."/>
    <n v="1"/>
    <n v="85"/>
    <n v="85"/>
    <n v="0"/>
    <n v="85"/>
  </r>
  <r>
    <n v="10153"/>
    <n v="46103"/>
    <d v="1899-12-30T15:34:34"/>
    <s v="Tball Registration(4-6)."/>
    <n v="1"/>
    <n v="85"/>
    <n v="130"/>
    <n v="0"/>
    <n v="130"/>
  </r>
  <r>
    <n v="10153"/>
    <n v="46103"/>
    <d v="1899-12-30T15:34:34"/>
    <s v="Tball Registration(4-6)."/>
    <n v="1"/>
    <n v="85"/>
    <n v="130"/>
    <n v="0"/>
    <n v="130"/>
  </r>
  <r>
    <n v="10152"/>
    <n v="46101"/>
    <d v="1899-12-30T18:59:31"/>
    <s v="Tball Registration(4-6)."/>
    <n v="1"/>
    <n v="85"/>
    <n v="85"/>
    <n v="0"/>
    <n v="85"/>
  </r>
  <r>
    <n v="10147"/>
    <n v="46097"/>
    <d v="1899-12-30T21:57:00"/>
    <s v="Tball Registration(4-6)."/>
    <n v="1"/>
    <n v="85"/>
    <n v="0"/>
    <n v="0"/>
    <n v="0"/>
  </r>
  <r>
    <n v="10146"/>
    <n v="46096"/>
    <d v="1899-12-30T09:13:58"/>
    <s v="Tball Registration(4-6)."/>
    <n v="1"/>
    <n v="85"/>
    <n v="85"/>
    <n v="0"/>
    <n v="85"/>
  </r>
  <r>
    <n v="10143"/>
    <n v="46092"/>
    <d v="1899-12-30T21:09:30"/>
    <s v="Tball Registration(4-6)."/>
    <n v="1"/>
    <n v="85"/>
    <n v="0"/>
    <n v="0"/>
    <n v="0"/>
  </r>
  <r>
    <n v="10142"/>
    <n v="46092"/>
    <d v="1899-12-30T20:52:58"/>
    <s v="Tball Registration(4-6)."/>
    <n v="1"/>
    <n v="85"/>
    <n v="0"/>
    <n v="0"/>
    <n v="0"/>
  </r>
  <r>
    <n v="10140"/>
    <n v="46092"/>
    <d v="1899-12-30T17:17:05"/>
    <s v="Tball Registration(4-6)."/>
    <n v="1"/>
    <n v="68"/>
    <n v="228"/>
    <n v="0"/>
    <n v="228"/>
  </r>
  <r>
    <n v="10138"/>
    <n v="46092"/>
    <d v="1899-12-30T11:07:11"/>
    <s v="Tball Registration(4-6)."/>
    <n v="1"/>
    <n v="68"/>
    <n v="228"/>
    <n v="0"/>
    <n v="228"/>
  </r>
  <r>
    <n v="10137"/>
    <n v="46091"/>
    <d v="1899-12-30T22:56:30"/>
    <s v="Tball Registration(4-6)."/>
    <n v="1"/>
    <n v="68"/>
    <n v="228"/>
    <n v="0"/>
    <n v="228"/>
  </r>
  <r>
    <n v="10136"/>
    <n v="46091"/>
    <d v="1899-12-30T20:29:58"/>
    <s v="Tball Registration(4-6)."/>
    <n v="2"/>
    <n v="68"/>
    <n v="136"/>
    <n v="0"/>
    <n v="136"/>
  </r>
  <r>
    <n v="10134"/>
    <n v="46091"/>
    <d v="1899-12-30T14:07:09"/>
    <s v="Tball Registration(4-6)."/>
    <n v="1"/>
    <n v="85"/>
    <n v="85"/>
    <n v="0"/>
    <n v="85"/>
  </r>
  <r>
    <n v="10133"/>
    <n v="46090"/>
    <d v="1899-12-30T13:58:22"/>
    <s v="Tball Registration(4-6)."/>
    <n v="1"/>
    <n v="85"/>
    <n v="85"/>
    <n v="0"/>
    <n v="85"/>
  </r>
  <r>
    <n v="10130"/>
    <n v="46087"/>
    <d v="1899-12-30T13:45:08"/>
    <s v="Tball Registration(4-6)."/>
    <n v="1"/>
    <n v="85"/>
    <n v="85"/>
    <n v="0"/>
    <n v="85"/>
  </r>
  <r>
    <n v="10123"/>
    <n v="46083"/>
    <d v="1899-12-30T19:00:33"/>
    <s v="Tball Registration(4-6)."/>
    <n v="1"/>
    <n v="85"/>
    <n v="85"/>
    <n v="0"/>
    <n v="85"/>
  </r>
  <r>
    <n v="10122"/>
    <n v="46083"/>
    <d v="1899-12-30T10:22:43"/>
    <s v="Tball Registration(4-6)."/>
    <n v="1"/>
    <n v="85"/>
    <n v="85"/>
    <n v="0"/>
    <n v="85"/>
  </r>
  <r>
    <n v="10121"/>
    <n v="46083"/>
    <d v="1899-12-30T10:19:04"/>
    <s v="Tball Registration(4-6)."/>
    <n v="1"/>
    <n v="85"/>
    <n v="85"/>
    <n v="0"/>
    <n v="85"/>
  </r>
  <r>
    <n v="10120"/>
    <n v="46082"/>
    <d v="1899-12-30T12:39:50"/>
    <s v="Tball Registration(4-6)."/>
    <n v="1"/>
    <n v="68"/>
    <n v="136"/>
    <n v="0"/>
    <n v="136"/>
  </r>
  <r>
    <n v="10120"/>
    <n v="46082"/>
    <d v="1899-12-30T12:39:50"/>
    <s v="Tball Registration(4-6)."/>
    <n v="1"/>
    <n v="68"/>
    <n v="136"/>
    <n v="0"/>
    <n v="136"/>
  </r>
  <r>
    <n v="10119"/>
    <n v="46081"/>
    <d v="1899-12-30T00:03:32"/>
    <s v="Tball Registration(4-6)."/>
    <n v="1"/>
    <n v="85"/>
    <n v="85"/>
    <n v="0"/>
    <n v="85"/>
  </r>
  <r>
    <n v="10117"/>
    <n v="46079"/>
    <d v="1899-12-30T12:43:14"/>
    <s v="Tball Registration(4-6)."/>
    <n v="1"/>
    <n v="85"/>
    <n v="85"/>
    <n v="0"/>
    <n v="85"/>
  </r>
  <r>
    <n v="10115"/>
    <n v="46076"/>
    <d v="1899-12-30T17:50:15"/>
    <s v="Tball Registration(4-6)."/>
    <n v="1"/>
    <n v="85"/>
    <n v="85"/>
    <n v="0"/>
    <n v="85"/>
  </r>
  <r>
    <n v="10114"/>
    <n v="46076"/>
    <d v="1899-12-30T17:25:20"/>
    <s v="Tball Registration(4-6)."/>
    <n v="1"/>
    <n v="68"/>
    <n v="228"/>
    <n v="0"/>
    <n v="228"/>
  </r>
  <r>
    <n v="10113"/>
    <n v="46076"/>
    <d v="1899-12-30T15:28:38"/>
    <s v="Tball Registration(4-6)."/>
    <n v="1"/>
    <n v="85"/>
    <n v="85"/>
    <n v="0"/>
    <n v="85"/>
  </r>
  <r>
    <n v="10112"/>
    <n v="46076"/>
    <d v="1899-12-30T08:16:48"/>
    <s v="Tball Registration(4-6)."/>
    <n v="1"/>
    <n v="85"/>
    <n v="85"/>
    <n v="0"/>
    <n v="85"/>
  </r>
  <r>
    <n v="10111"/>
    <n v="46075"/>
    <d v="1899-12-30T13:57:33"/>
    <s v="Tball Registration(4-6)."/>
    <n v="1"/>
    <n v="85"/>
    <n v="85"/>
    <n v="0"/>
    <n v="85"/>
  </r>
  <r>
    <n v="10109"/>
    <n v="46067"/>
    <d v="1899-12-30T09:19:30"/>
    <s v="Tball Registration(4-6)."/>
    <n v="1"/>
    <n v="68"/>
    <n v="136"/>
    <n v="0"/>
    <n v="136"/>
  </r>
  <r>
    <n v="10109"/>
    <n v="46067"/>
    <d v="1899-12-30T09:19:30"/>
    <s v="Tball Registration(4-6)."/>
    <n v="1"/>
    <n v="68"/>
    <n v="136"/>
    <n v="0"/>
    <n v="136"/>
  </r>
  <r>
    <n v="10108"/>
    <n v="46066"/>
    <d v="1899-12-30T11:33:43"/>
    <s v="Tball Registration(4-6)."/>
    <n v="1"/>
    <n v="85"/>
    <n v="85"/>
    <n v="25"/>
    <n v="60"/>
  </r>
  <r>
    <n v="10107"/>
    <n v="46060"/>
    <d v="1899-12-30T11:24:42"/>
    <s v="Football Fundraiser"/>
    <n v="1"/>
    <n v="2500"/>
    <n v="2500"/>
    <n v="0"/>
    <n v="2500"/>
  </r>
  <r>
    <n v="10105"/>
    <n v="46059"/>
    <d v="1899-12-30T13:59:14"/>
    <s v="Tball Registration(4-6)."/>
    <n v="1"/>
    <n v="85"/>
    <n v="85"/>
    <n v="0"/>
    <n v="85"/>
  </r>
  <r>
    <n v="10098"/>
    <n v="46058"/>
    <d v="1899-12-30T14:34:30"/>
    <s v="Tball Registration(4-6)."/>
    <n v="1"/>
    <n v="85"/>
    <n v="85"/>
    <n v="0"/>
    <n v="85"/>
  </r>
  <r>
    <n v="10097"/>
    <n v="46058"/>
    <d v="1899-12-30T14:31:28"/>
    <s v="Tball Registration(4-6)."/>
    <n v="1"/>
    <n v="85"/>
    <n v="85"/>
    <n v="0"/>
    <n v="85"/>
  </r>
  <r>
    <n v="10090"/>
    <n v="46056"/>
    <d v="1899-12-30T20:47:06"/>
    <s v="Tball Registration(4-6)."/>
    <n v="1"/>
    <n v="85"/>
    <n v="85"/>
    <n v="0"/>
    <n v="85"/>
  </r>
  <r>
    <n v="10087"/>
    <n v="46056"/>
    <d v="1899-12-30T10:55:06"/>
    <s v="Tball Registration(4-6)."/>
    <n v="1"/>
    <n v="85"/>
    <n v="85"/>
    <n v="0"/>
    <n v="85"/>
  </r>
  <r>
    <n v="10077"/>
    <n v="46055"/>
    <d v="1899-12-30T15:37:03"/>
    <s v="Tball Registration(4-6)."/>
    <n v="1"/>
    <n v="85"/>
    <n v="85"/>
    <n v="0"/>
    <n v="85"/>
  </r>
  <r>
    <n v="10066"/>
    <n v="46053"/>
    <d v="1899-12-30T16:15:45"/>
    <s v="Tball Registration(4-6)."/>
    <n v="1"/>
    <n v="68"/>
    <n v="212"/>
    <n v="0"/>
    <n v="212"/>
  </r>
  <r>
    <n v="10065"/>
    <n v="46053"/>
    <d v="1899-12-30T16:04:29"/>
    <s v="Tball Registration(4-6)."/>
    <n v="1"/>
    <n v="68"/>
    <n v="136"/>
    <n v="0"/>
    <n v="136"/>
  </r>
  <r>
    <n v="10065"/>
    <n v="46053"/>
    <d v="1899-12-30T16:04:29"/>
    <s v="Tball Registration(4-6)."/>
    <n v="1"/>
    <n v="68"/>
    <n v="136"/>
    <n v="0"/>
    <n v="136"/>
  </r>
  <r>
    <n v="10064"/>
    <n v="46053"/>
    <d v="1899-12-30T11:57:18"/>
    <s v="Tball Registration(4-6)."/>
    <n v="1"/>
    <n v="85"/>
    <n v="85"/>
    <n v="0"/>
    <n v="85"/>
  </r>
  <r>
    <n v="10027"/>
    <n v="46046"/>
    <d v="1899-12-30T12:28:23"/>
    <s v="Tball Registration(4-6)."/>
    <n v="1"/>
    <n v="85"/>
    <n v="85"/>
    <n v="0"/>
    <n v="85"/>
  </r>
  <r>
    <n v="10011"/>
    <n v="46035"/>
    <d v="1899-12-30T19:58:29"/>
    <s v="Tball Registration(4-6)."/>
    <n v="1"/>
    <n v="85"/>
    <n v="85"/>
    <n v="0"/>
    <n v="85"/>
  </r>
  <r>
    <n v="10008"/>
    <n v="46034"/>
    <d v="1899-12-30T09:52:35"/>
    <s v="Tball Registration(4-6)."/>
    <n v="1"/>
    <n v="85"/>
    <n v="265"/>
    <n v="53"/>
    <n v="212"/>
  </r>
  <r>
    <n v="10007"/>
    <n v="46034"/>
    <d v="1899-12-30T09:30:52"/>
    <s v="Tball Registration(4-6)."/>
    <n v="1"/>
    <n v="85"/>
    <n v="85"/>
    <n v="0"/>
    <n v="8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9">
  <r>
    <x v="0"/>
    <d v="2026-01-14T12:00:00"/>
    <s v="Card Withdrawals"/>
    <x v="0"/>
    <n v="75"/>
    <x v="0"/>
    <x v="0"/>
    <s v="Debit Purchase - VISA                     On 011326 708-2637827 IL                          3900012069 D-BAT HICKORY                             REF # 24625856013900012069049 ************7626"/>
  </r>
  <r>
    <x v="0"/>
    <d v="2026-01-15T12:00:00"/>
    <s v="Card Withdrawals"/>
    <x v="1"/>
    <n v="26.97"/>
    <x v="1"/>
    <x v="1"/>
    <s v="Recurring Debit Purchase                  On 011426 QR-CODE.IO FL                           5100004283 QR-CODE.IO                                REF # 24011346015100004283 US1 ************7626"/>
  </r>
  <r>
    <x v="0"/>
    <d v="2026-01-16T12:00:00"/>
    <s v="Card Withdrawals"/>
    <x v="0"/>
    <n v="160"/>
    <x v="0"/>
    <x v="0"/>
    <s v="Debit Purchase - VISA                     On 011426 CHICAGO IL                              5900013600 D-BAT HICKORY                             REF # 24625856015900013600162 ************7626"/>
  </r>
  <r>
    <x v="0"/>
    <d v="2026-01-20T12:00:00"/>
    <s v="Card Withdrawals"/>
    <x v="2"/>
    <n v="2"/>
    <x v="2"/>
    <x v="1"/>
    <s v="Debit Purchase - VISA                     On 011726 650-5434800 CA                          7000511408 FACEBK *K25NTCD3                          REF # 24793386017000511408036 ************7626 Business Statement Account N"/>
  </r>
  <r>
    <x v="0"/>
    <d v="2026-01-20T12:00:00"/>
    <s v="Card Withdrawals"/>
    <x v="2"/>
    <n v="2"/>
    <x v="2"/>
    <x v="1"/>
    <s v="Debit Purchase - VISA                    On 011826 650-5434800 CA                    8000413231 FACEBK *NC8HUCD3                         REF # 24793386018000413231063 ************7626"/>
  </r>
  <r>
    <x v="0"/>
    <d v="2026-01-21T12:00:00"/>
    <s v="Card Withdrawals"/>
    <x v="2"/>
    <n v="2"/>
    <x v="2"/>
    <x v="1"/>
    <s v="Debit Purchase - VISA                    On 012026 650-5434800 CA                    0000043162 FACEBK *RWRLYA53                         REF # 24793386020000043162064 ************7626"/>
  </r>
  <r>
    <x v="0"/>
    <d v="2026-01-21T12:00:00"/>
    <s v="Card Withdrawals"/>
    <x v="2"/>
    <n v="2"/>
    <x v="2"/>
    <x v="1"/>
    <s v="Debit Purchase - VISA                    On 012026 650-5434800 CA                    0000123743 FACEBK *DDJSJCM3                         REF # 24793386020000123743080 ************7626"/>
  </r>
  <r>
    <x v="0"/>
    <d v="2026-01-21T12:00:00"/>
    <s v="Card Withdrawals"/>
    <x v="2"/>
    <n v="2"/>
    <x v="2"/>
    <x v="1"/>
    <s v="Debit Purchase - VISA                    On 012026 650-5434800 CA                    1000200912 FACEBK *X5PPSB93                         REF # 24793386021000200912037 ************7626"/>
  </r>
  <r>
    <x v="0"/>
    <d v="2026-01-21T12:00:00"/>
    <s v="Card Withdrawals"/>
    <x v="2"/>
    <n v="2"/>
    <x v="2"/>
    <x v="1"/>
    <s v="Debit Purchase - VISA                    On 012126 650-5434800 CA                    1000105553 FACEBK *7C4F4CV3                         REF # 24793386021000105553225 ************7626"/>
  </r>
  <r>
    <x v="0"/>
    <d v="2026-01-21T12:00:00"/>
    <s v="Card Withdrawals"/>
    <x v="2"/>
    <n v="2.1"/>
    <x v="2"/>
    <x v="1"/>
    <s v="Debit Purchase - VISA                    On 012026 650-5434800 CA                    0000621970 FACEBK *M632MBH3                         REF # 24793386020000621970227 ************7626"/>
  </r>
  <r>
    <x v="0"/>
    <d v="2026-01-21T12:00:00"/>
    <s v="Card Withdrawals"/>
    <x v="2"/>
    <n v="2.71"/>
    <x v="2"/>
    <x v="1"/>
    <s v="Debit Purchase - VISA                    On 012026 650-543-7818 CA                   0108771390 FACEBK *TW273DD3                         REF # 24692166020108771390118 ************7626"/>
  </r>
  <r>
    <x v="0"/>
    <d v="2026-01-22T12:00:00"/>
    <s v="Card Withdrawals"/>
    <x v="2"/>
    <n v="2"/>
    <x v="2"/>
    <x v="1"/>
    <s v="Debit Purchase - VISA                    On 012126 650-5434800 CA                    1000804190 FACEBK *QALTZA53                         REF # 24793386021000804190030 ************7626"/>
  </r>
  <r>
    <x v="0"/>
    <d v="2026-01-22T12:00:00"/>
    <s v="Card Withdrawals"/>
    <x v="2"/>
    <n v="2"/>
    <x v="2"/>
    <x v="1"/>
    <s v="Debit Purchase - VISA                    On 012126 650-5434800 CA                    1000409198 FACEBK *F76CLCM3                         REF # 24793386021000409198081 ************7626"/>
  </r>
  <r>
    <x v="0"/>
    <d v="2026-01-22T12:00:00"/>
    <s v="Card Withdrawals"/>
    <x v="2"/>
    <n v="2"/>
    <x v="2"/>
    <x v="1"/>
    <s v="Debit Purchase - VISA                    On 012126 650-5434800 CA                    1000411852 FACEBK *JWCL5CV3                         REF # 24793386021000411852089 ************7626"/>
  </r>
  <r>
    <x v="0"/>
    <d v="2026-01-23T12:00:00"/>
    <s v="Card Withdrawals"/>
    <x v="2"/>
    <n v="13"/>
    <x v="2"/>
    <x v="1"/>
    <s v="Debit Purchase - VISA                    On 012226 650-5434800 CA                    3000505862 FACEBK *DU9X9CV3                         REF # 24793386023000505862067 ************7626 Card 7626 Withdrawals Subtotal"/>
  </r>
  <r>
    <x v="0"/>
    <d v="2026-01-30T12:00:00"/>
    <s v="Other Withdrawals"/>
    <x v="3"/>
    <n v="100"/>
    <x v="3"/>
    <x v="2"/>
    <s v="Zelle Instant                            PMT To Joshua Figueroa On 01/30/26                            PMT ID=USB2oPCrCjtn"/>
  </r>
  <r>
    <x v="1"/>
    <d v="2026-02-02T12:00:00"/>
    <s v="Card Withdrawals"/>
    <x v="4"/>
    <n v="30"/>
    <x v="4"/>
    <x v="3"/>
    <s v="Debit Purchase - VISA                       On 013026 gosq.com TX                             0107211832 SQ *BUSY BEE EMB                           REF # 24692166030107211832927 ************7626"/>
  </r>
  <r>
    <x v="1"/>
    <d v="2026-02-02T12:00:00"/>
    <s v="Card Withdrawals"/>
    <x v="5"/>
    <n v="51.67"/>
    <x v="5"/>
    <x v="4"/>
    <s v="Debit Purchase - VISA                       On 013026 Amzn.com/bil WA                         0107413868 AMAZON MKTPL*6H8                           REF # 24692166030107413868661 ************7626"/>
  </r>
  <r>
    <x v="1"/>
    <d v="2026-02-09T12:00:00"/>
    <s v="Other Withdrawals"/>
    <x v="6"/>
    <n v="500"/>
    <x v="3"/>
    <x v="5"/>
    <s v="Zelle Instant                               PMT To EDWIN On 02/08/26                              PMT ID=USBRQdJrETK4"/>
  </r>
  <r>
    <x v="1"/>
    <d v="2026-02-10T12:00:00"/>
    <s v="Other Withdrawals"/>
    <x v="7"/>
    <n v="500"/>
    <x v="3"/>
    <x v="5"/>
    <s v="Zelle Instant                              PMT To Alvaro Basbeball On 02/10/26                              PMT ID=USBhZ10rFrjx"/>
  </r>
  <r>
    <x v="1"/>
    <d v="2026-02-12T12:00:00"/>
    <s v="Other Withdrawals"/>
    <x v="8"/>
    <n v="100"/>
    <x v="3"/>
    <x v="6"/>
    <s v="Zelle Instant                              PMT To Daniel On 02/12/26                              PMT ID=USB2LcxrG1CT"/>
  </r>
  <r>
    <x v="1"/>
    <d v="2026-02-18T12:00:00"/>
    <s v="Card Withdrawals"/>
    <x v="2"/>
    <n v="10.89"/>
    <x v="2"/>
    <x v="1"/>
    <s v="Debit Purchase - VISA                      On 021726 650-5434800 CA                          8000110217 FACEBK *XWM5ED53                           REF # 24793386048000110217088 ************7626 Card 7626 Withdrawals Subt"/>
  </r>
  <r>
    <x v="2"/>
    <d v="2026-03-11T12:00:00"/>
    <s v="Card Withdrawals"/>
    <x v="0"/>
    <n v="120"/>
    <x v="0"/>
    <x v="0"/>
    <s v="Debit Purchase - VISA                 On 030926 708-2637827 IL                 9900011082 D-BAT HICKORY                         REF # 24625856069900011082301 ************7626"/>
  </r>
  <r>
    <x v="2"/>
    <d v="2026-03-18T12:00:00"/>
    <s v="Other Withdrawals"/>
    <x v="8"/>
    <n v="1400"/>
    <x v="3"/>
    <x v="6"/>
    <s v="Zelle Instant                              PMT To Daniel On 03/18/26                              PMT ID=USBqA53rPF1x"/>
  </r>
  <r>
    <x v="2"/>
    <d v="2026-03-19T12:00:00"/>
    <s v="Card Withdrawals"/>
    <x v="0"/>
    <n v="80"/>
    <x v="0"/>
    <x v="0"/>
    <s v="Debit Purchase - VISA                 On 031826 708-2637827 IL                 7900011294 D-BAT HICKORY                         REF # 24625856077900011294872 ************7626"/>
  </r>
  <r>
    <x v="2"/>
    <d v="2026-03-19T12:00:00"/>
    <s v="Card Withdrawals"/>
    <x v="0"/>
    <n v="80"/>
    <x v="0"/>
    <x v="0"/>
    <s v="Debit Purchase - VISA                 On 031826 708-2637827 IL                 7900011287 D-BAT HICKORY                         REF # 24625856077900011287025 ************7626"/>
  </r>
  <r>
    <x v="2"/>
    <d v="2026-03-19T12:00:00"/>
    <s v="Card Withdrawals"/>
    <x v="0"/>
    <n v="96"/>
    <x v="0"/>
    <x v="0"/>
    <s v="Debit Purchase - VISA                 On 031826 708-2637827 IL                 7900011288 D-BAT HICKORY                         REF # 24625856077900011288817 ************7626"/>
  </r>
  <r>
    <x v="2"/>
    <d v="2026-03-23T12:00:00"/>
    <s v="Other Withdrawals"/>
    <x v="8"/>
    <n v="254.07"/>
    <x v="3"/>
    <x v="7"/>
    <s v="Zelle Instant                              PMT To Daniel On 03/23/26                              PMT ID=USB5VFvrR6f8"/>
  </r>
  <r>
    <x v="2"/>
    <d v="2026-03-24T12:00:00"/>
    <s v="Card Withdrawals"/>
    <x v="9"/>
    <n v="420.34"/>
    <x v="6"/>
    <x v="8"/>
    <s v="Debit Purchase - VISA                 On 032326 Tinley Park IL                 2003641456 Dicks Sporting G                      REF # 24204296082003641456093 ************7626 Business Statement Account Number: S.C.O.R.E"/>
  </r>
  <r>
    <x v="2"/>
    <d v="2026-03-26T12:00:00"/>
    <s v="Card Withdrawals"/>
    <x v="9"/>
    <n v="112.31"/>
    <x v="6"/>
    <x v="8"/>
    <s v="Debit Purchase - VISA                      On 032526 Tinley Park IL                          4001996598 Dicks Sporting G                           REF # 24204296084001996598095 ************7626"/>
  </r>
  <r>
    <x v="2"/>
    <d v="2026-03-27T12:00:00"/>
    <s v="Card Withdrawals"/>
    <x v="10"/>
    <n v="2618.71"/>
    <x v="6"/>
    <x v="8"/>
    <s v="Debit Purchase - VISA                      On 032626 888-2692440 KS                          6120863079 EPIC SPORTS                                REF # 24755426086120863079049 ************7626"/>
  </r>
  <r>
    <x v="2"/>
    <d v="2026-03-27T12:00:00"/>
    <s v="Other Withdrawals"/>
    <x v="11"/>
    <n v="67"/>
    <x v="3"/>
    <x v="9"/>
    <s v="Zelle Instant                              PMT To Alex Velazquez On 03/27/26                              PMT ID=USB4LO7rSeC8"/>
  </r>
  <r>
    <x v="2"/>
    <d v="2026-03-30T12:00:00"/>
    <s v="Card Withdrawals"/>
    <x v="12"/>
    <n v="100.39"/>
    <x v="4"/>
    <x v="10"/>
    <s v="Debit Purchase - VISA                      On 032526 800-865-1913 MN                         8100954067 DLX FOR SMALLBUS                           REF # 24692166088100954067653 ************7626 Card 7626 Withdrawals Subt"/>
  </r>
  <r>
    <x v="2"/>
    <d v="2026-03-30T12:00:00"/>
    <s v="Other Withdrawals"/>
    <x v="13"/>
    <n v="700"/>
    <x v="3"/>
    <x v="11"/>
    <s v="Zelle Instant                              PMT To Miguel Andres Herrera On 03/30/26                              PMT ID=USBbI6lrT58E"/>
  </r>
  <r>
    <x v="2"/>
    <d v="2026-03-31T12:00:00"/>
    <s v="Other Withdrawals"/>
    <x v="14"/>
    <n v="2000"/>
    <x v="7"/>
    <x v="12"/>
    <s v="Customer Withdrawal                                                                          8354218627"/>
  </r>
  <r>
    <x v="3"/>
    <d v="2026-04-01T12:00:00"/>
    <s v="Other Withdrawals"/>
    <x v="15"/>
    <n v="9"/>
    <x v="8"/>
    <x v="1"/>
    <s v="MERCH 8045349027                      BLUE ISL BILLING"/>
  </r>
  <r>
    <x v="3"/>
    <d v="2026-04-02T12:00:00"/>
    <s v="Card Withdrawals"/>
    <x v="0"/>
    <n v="60"/>
    <x v="0"/>
    <x v="0"/>
    <s v="Debit Purchase - VISA                  On 040126 708-2637827 IL                     1900010197 D-BAT HICKORY                         REF # 24625856091900010197102 ************7626"/>
  </r>
  <r>
    <x v="3"/>
    <d v="2026-04-02T12:00:00"/>
    <s v="Card Withdrawals"/>
    <x v="0"/>
    <n v="72"/>
    <x v="0"/>
    <x v="0"/>
    <s v="Debit Purchase - VISA                  On 040126 708-2637827 IL                     1900010122 D-BAT HICKORY                         REF # 24625856091900010122555 ************7626"/>
  </r>
  <r>
    <x v="3"/>
    <d v="2026-04-03T12:00:00"/>
    <s v="Card Withdrawals"/>
    <x v="0"/>
    <n v="60"/>
    <x v="0"/>
    <x v="0"/>
    <s v="Debit Purchase - VISA                  On 040126 708-2637827 IL                     2900010314 D-BAT HICKORY                         REF # 24625856092900010314706 ************7626"/>
  </r>
  <r>
    <x v="3"/>
    <d v="2026-04-06T12:00:00"/>
    <s v="Card Withdrawals"/>
    <x v="0"/>
    <n v="124"/>
    <x v="0"/>
    <x v="0"/>
    <s v="Debit Purchase - VISA                  On 040326 708-2637827 IL                     3900010665 D-BAT HICKORY                         REF # 24625856093900010665882 ************7626"/>
  </r>
  <r>
    <x v="3"/>
    <d v="2026-04-09T12:00:00"/>
    <s v="Other Withdrawals"/>
    <x v="14"/>
    <n v="620"/>
    <x v="7"/>
    <x v="12"/>
    <s v="Customer Withdrawal                                                                8952893951"/>
  </r>
  <r>
    <x v="3"/>
    <d v="2026-04-13T12:00:00"/>
    <s v="Other Withdrawals"/>
    <x v="8"/>
    <n v="159.38"/>
    <x v="3"/>
    <x v="13"/>
    <s v="Zelle Instant                         PMT To Daniel On 04/12/26                         PMT ID=USBFgTerWLk0"/>
  </r>
  <r>
    <x v="3"/>
    <d v="2026-04-13T12:00:00"/>
    <s v="Other Withdrawals"/>
    <x v="8"/>
    <n v="240"/>
    <x v="3"/>
    <x v="14"/>
    <s v="Zelle Instant                         PMT To Daniel On 04/12/26                         PMT ID=USB7gqSrWLkf"/>
  </r>
  <r>
    <x v="3"/>
    <d v="2026-04-14T12:00:00"/>
    <s v="Other Withdrawals"/>
    <x v="13"/>
    <n v="1100"/>
    <x v="3"/>
    <x v="15"/>
    <s v="Zelle Instant                         PMT To Miguel Andres Herrera On 04/14/26                         PMT ID=USB1KpxrXk6r"/>
  </r>
  <r>
    <x v="3"/>
    <d v="2026-04-15T12:00:00"/>
    <s v="Card Withdrawals"/>
    <x v="1"/>
    <n v="89.85"/>
    <x v="1"/>
    <x v="1"/>
    <s v="Recurring Debit Purchase              On 041426 QR-CODE.IO FL                      5100013984 QR-CODE.IO                            REF # 24011346105100013984 US1 ************7626"/>
  </r>
  <r>
    <x v="3"/>
    <d v="2026-04-17T12:00:00"/>
    <s v="Card Withdrawals"/>
    <x v="0"/>
    <n v="60"/>
    <x v="0"/>
    <x v="0"/>
    <s v="Debit Purchase - VISA                 On 041626 708-2637827 IL                     6900011291 D-BAT HICKORY                         REF # 24625856106900011291758 ************7626"/>
  </r>
  <r>
    <x v="3"/>
    <d v="2026-04-20T12:00:00"/>
    <s v="Card Withdrawals"/>
    <x v="16"/>
    <n v="203.14"/>
    <x v="5"/>
    <x v="8"/>
    <s v="Debit Purchase - VISA                 On 041726 CRESTWOOD IL                       7141007001 WAL-MART #3601                        REF # 24455016107141007001092 ************7626"/>
  </r>
  <r>
    <x v="3"/>
    <d v="2026-04-21T12:00:00"/>
    <s v="Other Withdrawals"/>
    <x v="13"/>
    <n v="564"/>
    <x v="3"/>
    <x v="15"/>
    <s v="Zelle Instant                         PMT To Miguel Andres Herrera On 04/20/26                         PMT ID=USBxN9frZ3Wi Business Statement Account Number: S.C.O.R.E ORG"/>
  </r>
  <r>
    <x v="3"/>
    <d v="2026-04-22T12:00:00"/>
    <s v="Other Withdrawals"/>
    <x v="13"/>
    <n v="480"/>
    <x v="3"/>
    <x v="15"/>
    <s v="Zelle Instant                              PMT To Miguel Andres Herrera On 04/22/26                              PMT ID=USBJjzarZCdV"/>
  </r>
  <r>
    <x v="3"/>
    <d v="2026-04-27T12:00:00"/>
    <s v="Card Withdrawals"/>
    <x v="17"/>
    <n v="230"/>
    <x v="1"/>
    <x v="16"/>
    <s v="Debit Purchase - VISA                 On 042526 SPORTSENGINE MN                    6100046891 SPORTSENGINE                          REF # 24011346116100046891852 ************7626"/>
  </r>
  <r>
    <x v="3"/>
    <d v="2026-04-28T12:00:00"/>
    <s v="Card Withdrawals"/>
    <x v="0"/>
    <n v="72"/>
    <x v="0"/>
    <x v="0"/>
    <s v="Debit Purchase - VISA                 On 042626 708-2637827 IL                     7900010574 D-BAT HICKORY                         REF # 24625856117900010574425 ************7626 Card 7626 Withdrawals Subtotal"/>
  </r>
  <r>
    <x v="4"/>
    <d v="2026-05-01T12:00:00"/>
    <s v="Other Withdrawals"/>
    <x v="15"/>
    <n v="10.62"/>
    <x v="8"/>
    <x v="1"/>
    <s v="MERCH 8045349027                        BLUE ISL BILLING"/>
  </r>
  <r>
    <x v="4"/>
    <d v="2026-05-04T12:00:00"/>
    <s v="Other Withdrawals"/>
    <x v="18"/>
    <n v="200"/>
    <x v="3"/>
    <x v="17"/>
    <s v="Zelle Instant                           PMT To Jj Alvarado On 05/04/26                            PMT ID=USBrzEBs31ve"/>
  </r>
  <r>
    <x v="4"/>
    <d v="2026-05-05T12:00:00"/>
    <s v="Card Withdrawals"/>
    <x v="0"/>
    <n v="172"/>
    <x v="0"/>
    <x v="0"/>
    <s v="Debit Purchase - VISA                   On 050326 708-2637827 IL                      4900012496 D-BAT HICKORY                          REF # 24625856124900012496735 ************7626"/>
  </r>
  <r>
    <x v="4"/>
    <d v="2026-05-07T12:00:00"/>
    <s v="Card Withdrawals"/>
    <x v="19"/>
    <n v="164.89"/>
    <x v="4"/>
    <x v="12"/>
    <s v="Debit Purchase - VISA                   On 050626 708-5982480 IL                      6401048818 IN *A&amp;R SCREENIN                       REF # 24692166126401048818232 ************7626"/>
  </r>
  <r>
    <x v="4"/>
    <d v="2026-05-13T12:00:00"/>
    <s v="Card Withdrawals"/>
    <x v="20"/>
    <n v="48.53"/>
    <x v="9"/>
    <x v="18"/>
    <s v="Debit Purchase - VISA                  On 051226 EVERGREEN PA IL                     3024061562 SAMSCLUB #6349                         REF # 24226386133024061562865 ************7626"/>
  </r>
  <r>
    <x v="4"/>
    <d v="2026-05-14T12:00:00"/>
    <s v="Card Withdrawals"/>
    <x v="14"/>
    <n v="500"/>
    <x v="7"/>
    <x v="12"/>
    <s v="ATM Withdrawal                         US BANK BLUE ISL Blue Island IL ************7626                       Serial No. [redacted]SUS29796"/>
  </r>
  <r>
    <x v="4"/>
    <d v="2026-05-20T12:00:00"/>
    <s v="Card Withdrawals"/>
    <x v="14"/>
    <n v="660"/>
    <x v="7"/>
    <x v="12"/>
    <s v="ATM Withdrawal                         US BANK BLUE ISL Blue Island IL ************7626                       Serial No. [redacted]SUS29798"/>
  </r>
  <r>
    <x v="4"/>
    <d v="2026-05-26T12:00:00"/>
    <s v="Card Withdrawals"/>
    <x v="10"/>
    <n v="36.54"/>
    <x v="6"/>
    <x v="8"/>
    <s v="Debit Purchase - VISA                  On 052426 888-2692440 KS                      5121452108 EPIC SPORTS                            REF # 24755426145121452108214 ************7626"/>
  </r>
  <r>
    <x v="5"/>
    <d v="2026-06-01T12:00:00"/>
    <s v="Other Withdrawals"/>
    <x v="15"/>
    <n v="3.23"/>
    <x v="8"/>
    <x v="1"/>
    <s v="MERCH 8045349027                            BLUE ISL BILLING"/>
  </r>
  <r>
    <x v="5"/>
    <d v="2026-06-03T12:00:00"/>
    <s v="Card Withdrawals"/>
    <x v="14"/>
    <n v="240"/>
    <x v="7"/>
    <x v="12"/>
    <s v="ATM Withdrawal                             US BANK BLUE ISL Blue Island IL ************7626                          Serial No. [redacted]SUS29798"/>
  </r>
  <r>
    <x v="5"/>
    <d v="2026-06-05T12:00:00"/>
    <s v="Other Withdrawals"/>
    <x v="19"/>
    <n v="468"/>
    <x v="4"/>
    <x v="12"/>
    <s v="Electronic Withdrawal                       To A&amp;R SCREENING, L REF=261560092751280N00                    9215986202SALE"/>
  </r>
  <r>
    <x v="5"/>
    <d v="2026-06-11T12:00:00"/>
    <s v="Card Withdrawals"/>
    <x v="0"/>
    <n v="144"/>
    <x v="0"/>
    <x v="0"/>
    <s v="Debit Purchase - VISA                     On 061026 708-2637827 IL                                  1900010204 D-BAT HICKORY                             REF # 24625856161900010204804 ************7626"/>
  </r>
  <r>
    <x v="5"/>
    <d v="2026-06-16T12:00:00"/>
    <s v="Other Withdrawals"/>
    <x v="21"/>
    <n v="55"/>
    <x v="3"/>
    <x v="19"/>
    <s v="Zelle Instant                              PMT To Rocco Mossuto On 06/16/26                               PMT ID=USB2U5jsfedR"/>
  </r>
  <r>
    <x v="5"/>
    <d v="2026-06-18T12:00:00"/>
    <s v="Card Withdrawals"/>
    <x v="0"/>
    <n v="60"/>
    <x v="0"/>
    <x v="0"/>
    <s v="Debit Purchase - VISA                     On 061726 708-2637827 IL                                  8900010299 D-BAT HICKORY                             REF # 24625856168900010299559 ************7626 Business Statement A"/>
  </r>
  <r>
    <x v="5"/>
    <d v="2026-06-26T12:00:00"/>
    <s v="Card Withdrawals"/>
    <x v="22"/>
    <n v="6"/>
    <x v="10"/>
    <x v="20"/>
    <s v="Debit Purchase - VISA                      On 062526 866-7566041 IL                          6900011700 ILLINOIS SECRETA                           REF # 24767926176900011700851 ************7626 Card 7626 Withdrawals Subt"/>
  </r>
  <r>
    <x v="6"/>
    <d v="2026-07-03T12:00:00"/>
    <s v="Other Withdrawals"/>
    <x v="14"/>
    <n v="300"/>
    <x v="7"/>
    <x v="12"/>
    <s v="Customer Withdrawal                                                                         9252738014"/>
  </r>
  <r>
    <x v="6"/>
    <d v="2026-07-10T12:00:00"/>
    <s v="Card Withdrawals"/>
    <x v="23"/>
    <n v="39.380000000000003"/>
    <x v="6"/>
    <x v="8"/>
    <s v="Debit Purchase - VISA                      On 070926 ALSIP IL                              1816779280 SOUTHWEST BALL H                           REF # 24116416191816779280830 ************7626"/>
  </r>
  <r>
    <x v="6"/>
    <d v="2026-07-15T12:00:00"/>
    <s v="Card Withdrawals"/>
    <x v="1"/>
    <n v="89.85"/>
    <x v="1"/>
    <x v="1"/>
    <s v="Recurring Debit Purchase                   On 071426 QR-CODE.IO FL                         6100015063 QR-CODE.IO - QR                            REF # 24011346196100015063 US1 ************7626"/>
  </r>
  <r>
    <x v="6"/>
    <d v="2026-07-16T12:00:00"/>
    <s v="Checks Paid"/>
    <x v="24"/>
    <n v="2772"/>
    <x v="11"/>
    <x v="21"/>
    <s v="Check 0064"/>
  </r>
  <r>
    <x v="7"/>
    <d v="2026-08-03T12:00:00"/>
    <s v="Other Withdrawals"/>
    <x v="15"/>
    <n v="6.78"/>
    <x v="8"/>
    <x v="1"/>
    <s v="MERCH 8045349027                            BLUE ISL BILLING"/>
  </r>
  <r>
    <x v="7"/>
    <d v="2026-08-11T12:00:00"/>
    <s v="Card Withdrawals"/>
    <x v="25"/>
    <n v="29.75"/>
    <x v="4"/>
    <x v="22"/>
    <s v="Debit Purchase - VISA                      On 081026 NINJATRANSFE PA                         3100025432 SP NINJA TRANSFE                           REF # 24011346223100025432819 ************7626"/>
  </r>
  <r>
    <x v="7"/>
    <d v="2026-08-11T12:00:00"/>
    <s v="Card Withdrawals"/>
    <x v="10"/>
    <n v="117.71"/>
    <x v="6"/>
    <x v="8"/>
    <s v="Debit Purchase - VISA                      On 081026 888-2692440 KS                          3122233068 EPIC SPORTS                                REF # 24755426223122233068094 ************7626"/>
  </r>
  <r>
    <x v="7"/>
    <d v="2026-08-11T12:00:00"/>
    <s v="Card Withdrawals"/>
    <x v="10"/>
    <n v="593.6"/>
    <x v="6"/>
    <x v="8"/>
    <s v="Debit Purchase - VISA                      On 081026 888-2692440 KS                          3122233067 EPIC SPORTS                                REF # 24755426223122233067500 ************7626"/>
  </r>
  <r>
    <x v="7"/>
    <d v="2026-08-12T12:00:00"/>
    <s v="Card Withdrawals"/>
    <x v="26"/>
    <n v="395.68"/>
    <x v="6"/>
    <x v="8"/>
    <s v="Debit Purchase - VISA                      On 081026 Bloomington MN                          2000158399 Play Baseball                              REF # 24466146222000158399741 ************7626"/>
  </r>
  <r>
    <x v="7"/>
    <d v="2026-08-18T12:00:00"/>
    <s v="Card Withdrawals"/>
    <x v="5"/>
    <n v="24.21"/>
    <x v="5"/>
    <x v="8"/>
    <s v="Debit Purchase - VISA                      On 081626 Amzn.com/bil WA                         0407087424 AMAZON MKTPL*5A7                           REF # 24692166230407087424470 ************7626"/>
  </r>
  <r>
    <x v="7"/>
    <d v="2026-08-18T12:00:00"/>
    <s v="Card Withdrawals"/>
    <x v="5"/>
    <n v="38.630000000000003"/>
    <x v="5"/>
    <x v="8"/>
    <s v="Debit Purchase - VISA                      On 081626 WWW.AMAZON.C WA                         9100097424 AMAZON RETA* 5A1                           REF # 24011346229100097424540 ************7626"/>
  </r>
  <r>
    <x v="7"/>
    <d v="2026-08-18T12:00:00"/>
    <s v="Card Withdrawals"/>
    <x v="5"/>
    <n v="66.13"/>
    <x v="5"/>
    <x v="8"/>
    <s v="Debit Purchase - VISA                      On 081726 Amzn.com/bil WA                         0407088506 AMAZON MKTPL*5A4                           REF # 24692166230407088506010 ************7626 Card 7626 Withdrawals Subt"/>
  </r>
  <r>
    <x v="7"/>
    <d v="2026-08-25T12:00:00"/>
    <s v="Other Withdrawals"/>
    <x v="14"/>
    <n v="1191"/>
    <x v="7"/>
    <x v="23"/>
    <s v="Customer Withdrawal                                                                          83532406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749B59-8957-4CF0-AAAF-6ADE78BE0047}" name="PivotTable1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L2:N3" firstHeaderRow="0" firstDataRow="1" firstDataCol="0"/>
  <pivotFields count="9">
    <pivotField showAll="0"/>
    <pivotField showAll="0"/>
    <pivotField numFmtId="168" showAll="0"/>
    <pivotField showAll="0"/>
    <pivotField showAll="0"/>
    <pivotField numFmtId="167" showAll="0"/>
    <pivotField dataField="1" numFmtId="167" showAll="0"/>
    <pivotField dataField="1" numFmtId="167" showAll="0"/>
    <pivotField dataField="1" numFmtId="167" showAl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Sum of Total" fld="6" baseField="0" baseItem="0" numFmtId="167"/>
    <dataField name="Sum of Refunded Amount" fld="7" baseField="0" baseItem="0" numFmtId="167"/>
    <dataField name="Sum of Net Amount" fld="8" baseField="0" baseItem="0" numFmtId="167"/>
  </dataField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AED1BC-DA4A-4684-8882-3EBFCAB14F83}" name="PivotTable2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A1:B51" firstHeaderRow="1" firstDataRow="1" firstDataCol="1"/>
  <pivotFields count="8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numFmtId="165" showAll="0"/>
    <pivotField showAll="0"/>
    <pivotField showAll="0">
      <items count="28">
        <item x="19"/>
        <item x="5"/>
        <item x="15"/>
        <item x="4"/>
        <item x="14"/>
        <item x="24"/>
        <item x="0"/>
        <item x="12"/>
        <item x="9"/>
        <item x="10"/>
        <item x="2"/>
        <item x="22"/>
        <item x="25"/>
        <item x="26"/>
        <item x="1"/>
        <item x="20"/>
        <item x="23"/>
        <item x="17"/>
        <item x="16"/>
        <item x="11"/>
        <item x="7"/>
        <item x="8"/>
        <item x="6"/>
        <item x="18"/>
        <item x="3"/>
        <item x="13"/>
        <item x="21"/>
        <item t="default"/>
      </items>
    </pivotField>
    <pivotField dataField="1" numFmtId="167" showAll="0"/>
    <pivotField axis="axisRow" showAll="0">
      <items count="13">
        <item x="2"/>
        <item x="7"/>
        <item x="11"/>
        <item x="9"/>
        <item x="10"/>
        <item x="8"/>
        <item x="3"/>
        <item x="4"/>
        <item x="5"/>
        <item x="1"/>
        <item x="6"/>
        <item x="0"/>
        <item t="default"/>
      </items>
    </pivotField>
    <pivotField showAll="0">
      <items count="25">
        <item x="16"/>
        <item x="10"/>
        <item x="1"/>
        <item x="7"/>
        <item x="20"/>
        <item x="17"/>
        <item x="18"/>
        <item x="8"/>
        <item x="21"/>
        <item x="4"/>
        <item x="9"/>
        <item x="6"/>
        <item x="13"/>
        <item x="5"/>
        <item x="23"/>
        <item x="0"/>
        <item x="2"/>
        <item x="19"/>
        <item x="22"/>
        <item x="14"/>
        <item x="15"/>
        <item x="12"/>
        <item x="3"/>
        <item x="11"/>
        <item t="default"/>
      </items>
    </pivotField>
    <pivotField showAll="0"/>
  </pivotFields>
  <rowFields count="2">
    <field x="0"/>
    <field x="5"/>
  </rowFields>
  <rowItems count="50">
    <i>
      <x/>
    </i>
    <i r="1">
      <x/>
    </i>
    <i r="1">
      <x v="6"/>
    </i>
    <i r="1">
      <x v="9"/>
    </i>
    <i r="1">
      <x v="11"/>
    </i>
    <i>
      <x v="1"/>
    </i>
    <i r="1">
      <x/>
    </i>
    <i r="1">
      <x v="6"/>
    </i>
    <i r="1">
      <x v="7"/>
    </i>
    <i r="1">
      <x v="8"/>
    </i>
    <i>
      <x v="2"/>
    </i>
    <i r="1">
      <x v="1"/>
    </i>
    <i r="1">
      <x v="6"/>
    </i>
    <i r="1">
      <x v="7"/>
    </i>
    <i r="1">
      <x v="10"/>
    </i>
    <i r="1">
      <x v="11"/>
    </i>
    <i>
      <x v="3"/>
    </i>
    <i r="1">
      <x v="1"/>
    </i>
    <i r="1">
      <x v="5"/>
    </i>
    <i r="1">
      <x v="6"/>
    </i>
    <i r="1">
      <x v="8"/>
    </i>
    <i r="1">
      <x v="9"/>
    </i>
    <i r="1">
      <x v="11"/>
    </i>
    <i>
      <x v="4"/>
    </i>
    <i r="1">
      <x v="1"/>
    </i>
    <i r="1">
      <x v="3"/>
    </i>
    <i r="1">
      <x v="5"/>
    </i>
    <i r="1">
      <x v="6"/>
    </i>
    <i r="1">
      <x v="7"/>
    </i>
    <i r="1">
      <x v="10"/>
    </i>
    <i r="1">
      <x v="11"/>
    </i>
    <i>
      <x v="5"/>
    </i>
    <i r="1">
      <x v="1"/>
    </i>
    <i r="1">
      <x v="4"/>
    </i>
    <i r="1">
      <x v="5"/>
    </i>
    <i r="1">
      <x v="6"/>
    </i>
    <i r="1">
      <x v="7"/>
    </i>
    <i r="1">
      <x v="11"/>
    </i>
    <i>
      <x v="6"/>
    </i>
    <i r="1">
      <x v="1"/>
    </i>
    <i r="1">
      <x v="2"/>
    </i>
    <i r="1">
      <x v="9"/>
    </i>
    <i r="1">
      <x v="10"/>
    </i>
    <i>
      <x v="7"/>
    </i>
    <i r="1">
      <x v="1"/>
    </i>
    <i r="1">
      <x v="5"/>
    </i>
    <i r="1">
      <x v="7"/>
    </i>
    <i r="1">
      <x v="8"/>
    </i>
    <i r="1">
      <x v="10"/>
    </i>
    <i t="grand">
      <x/>
    </i>
  </rowItems>
  <colItems count="1">
    <i/>
  </colItems>
  <dataFields count="1">
    <dataField name="Sum of Outflow amount" fld="4" baseField="0" baseItem="0" numFmtId="167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reditsTable" displayName="CreditsTable" ref="A1:H80" totalsRowShown="0" headerRowDxfId="20" dataDxfId="19">
  <autoFilter ref="A1:H80" xr:uid="{00000000-0009-0000-0100-000001000000}"/>
  <tableColumns count="8">
    <tableColumn id="1" xr3:uid="{00000000-0010-0000-0000-000001000000}" name="Statement month" dataDxfId="18"/>
    <tableColumn id="2" xr3:uid="{00000000-0010-0000-0000-000002000000}" name="Transaction date" dataDxfId="17"/>
    <tableColumn id="3" xr3:uid="{00000000-0010-0000-0000-000003000000}" name="Bank section" dataDxfId="16"/>
    <tableColumn id="4" xr3:uid="{00000000-0010-0000-0000-000004000000}" name="Payee / merchant" dataDxfId="15"/>
    <tableColumn id="5" xr3:uid="{00000000-0010-0000-0000-000005000000}" name="Outflow amount" dataDxfId="14"/>
    <tableColumn id="6" xr3:uid="{00000000-0010-0000-0000-000006000000}" name="Category" dataDxfId="13"/>
    <tableColumn id="7" xr3:uid="{00000000-0010-0000-0000-000007000000}" name="Review note" dataDxfId="12"/>
    <tableColumn id="8" xr3:uid="{00000000-0010-0000-0000-000008000000}" name="Statement description (references may be abbreviated)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B20D5C-E4BD-40F0-8225-1F926A380A11}" name="DebitsTable" displayName="DebitsTable" ref="A1:I161" totalsRowShown="0" headerRowDxfId="10" dataDxfId="9">
  <autoFilter ref="A1:I161" xr:uid="{A8B20D5C-E4BD-40F0-8225-1F926A380A11}"/>
  <tableColumns count="9">
    <tableColumn id="1" xr3:uid="{BBEEE84F-F6B6-454C-A652-B1277CB0F94A}" name="Order Number" dataDxfId="8"/>
    <tableColumn id="2" xr3:uid="{63429EC3-37B4-47F4-BB4B-E8C70E2D1528}" name="Date Created" dataDxfId="7"/>
    <tableColumn id="3" xr3:uid="{EA52A4FA-4961-481E-A721-77026CC69A92}" name="Time" dataDxfId="6"/>
    <tableColumn id="4" xr3:uid="{6530CAE6-13E6-456F-B564-38FBCCD607BD}" name="Item" dataDxfId="5"/>
    <tableColumn id="5" xr3:uid="{F18A3687-2613-42F5-9770-0E182E9FA124}" name="Qty" dataDxfId="4"/>
    <tableColumn id="6" xr3:uid="{5465E9E9-1008-45F2-AA45-A689033F5913}" name="Price" dataDxfId="3"/>
    <tableColumn id="7" xr3:uid="{BB3FC638-8879-4AFC-88BD-9273349015B8}" name="Total" dataDxfId="2"/>
    <tableColumn id="8" xr3:uid="{12EBDA5D-7059-409A-9EE6-E0D913E8D055}" name="Refunded Amount" dataDxfId="1"/>
    <tableColumn id="9" xr3:uid="{6657334B-15C3-46C8-B299-C85BB72213A8}" name="Net Am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B56"/>
  </sheetPr>
  <dimension ref="A1:K55"/>
  <sheetViews>
    <sheetView showGridLines="0" tabSelected="1" topLeftCell="A36" workbookViewId="0">
      <selection activeCell="C51" sqref="C51"/>
    </sheetView>
  </sheetViews>
  <sheetFormatPr defaultRowHeight="14.25"/>
  <cols>
    <col min="1" max="1" width="53" customWidth="1"/>
    <col min="2" max="3" width="18" customWidth="1"/>
    <col min="4" max="4" width="25" customWidth="1"/>
    <col min="5" max="5" width="34" customWidth="1"/>
    <col min="6" max="6" width="18" customWidth="1"/>
    <col min="7" max="7" width="12" customWidth="1"/>
  </cols>
  <sheetData>
    <row r="1" spans="1:1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>
      <c r="A2" s="2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 customHeight="1">
      <c r="A3" s="1" t="s">
        <v>181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1" customHeight="1">
      <c r="A4" s="7" t="s">
        <v>161</v>
      </c>
      <c r="B4" s="8">
        <f>SUM(CreditsTable[Outflow amount])</f>
        <v>22216.059999999998</v>
      </c>
      <c r="C4" s="1"/>
      <c r="D4" s="1" t="s">
        <v>162</v>
      </c>
      <c r="E4" s="1">
        <f>COUNT(CreditsTable[Outflow amount])</f>
        <v>79</v>
      </c>
      <c r="F4" s="1"/>
      <c r="G4" s="1"/>
      <c r="H4" s="1"/>
      <c r="I4" s="1"/>
      <c r="J4" s="1"/>
      <c r="K4" s="1"/>
    </row>
    <row r="5" spans="1:11" ht="21" customHeight="1">
      <c r="A5" s="1" t="s">
        <v>163</v>
      </c>
      <c r="B5" s="4">
        <f>SUMIFS(CreditsTable[Outflow amount],CreditsTable[Bank section],"Card Withdrawals")</f>
        <v>8415.98</v>
      </c>
      <c r="C5" s="1"/>
      <c r="D5" s="1" t="s">
        <v>164</v>
      </c>
      <c r="E5" s="1">
        <f>COUNTIFS(B10:B17,"&gt;0")</f>
        <v>8</v>
      </c>
      <c r="F5" s="1"/>
      <c r="G5" s="1"/>
      <c r="H5" s="1"/>
      <c r="I5" s="1"/>
      <c r="J5" s="1"/>
      <c r="K5" s="1"/>
    </row>
    <row r="6" spans="1:11" ht="21" customHeight="1">
      <c r="A6" s="1" t="s">
        <v>165</v>
      </c>
      <c r="B6" s="4">
        <f>SUMIFS(CreditsTable[Outflow amount],CreditsTable[Bank section],"Other Withdrawals")</f>
        <v>11028.080000000002</v>
      </c>
      <c r="C6" s="1"/>
      <c r="D6" s="1"/>
      <c r="E6" s="1"/>
      <c r="F6" s="1"/>
      <c r="G6" s="1"/>
      <c r="H6" s="1"/>
      <c r="I6" s="1"/>
      <c r="J6" s="1"/>
      <c r="K6" s="1"/>
    </row>
    <row r="7" spans="1:11" ht="21" customHeight="1">
      <c r="A7" s="1" t="s">
        <v>159</v>
      </c>
      <c r="B7" s="4">
        <f>SUMIFS(CreditsTable[Outflow amount],CreditsTable[Bank section],"Checks Paid")</f>
        <v>2772</v>
      </c>
      <c r="C7" s="1"/>
      <c r="D7" s="1"/>
      <c r="E7" s="1"/>
      <c r="F7" s="1"/>
      <c r="G7" s="1"/>
      <c r="H7" s="1"/>
      <c r="I7" s="1"/>
      <c r="J7" s="1"/>
      <c r="K7" s="1"/>
    </row>
    <row r="8" spans="1:11" ht="2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9.1" customHeight="1">
      <c r="A9" s="3" t="s">
        <v>0</v>
      </c>
      <c r="B9" s="3" t="s">
        <v>166</v>
      </c>
      <c r="C9" s="3" t="s">
        <v>167</v>
      </c>
      <c r="D9" s="1"/>
      <c r="E9" s="3" t="s">
        <v>5</v>
      </c>
      <c r="F9" s="3" t="s">
        <v>168</v>
      </c>
      <c r="G9" s="3" t="s">
        <v>169</v>
      </c>
      <c r="H9" s="1"/>
      <c r="I9" s="1"/>
      <c r="J9" s="1"/>
      <c r="K9" s="1"/>
    </row>
    <row r="10" spans="1:11" ht="21" customHeight="1">
      <c r="A10" s="1" t="s">
        <v>8</v>
      </c>
      <c r="B10" s="1">
        <f>COUNTIFS(CreditsTable[Statement month],A10)</f>
        <v>16</v>
      </c>
      <c r="C10" s="4">
        <f>SUMIFS(CreditsTable[Outflow amount],CreditsTable[Statement month],A10)</f>
        <v>397.78000000000003</v>
      </c>
      <c r="D10" s="1"/>
      <c r="E10" s="1" t="s">
        <v>118</v>
      </c>
      <c r="F10" s="4">
        <f>SUMIFS(CreditsTable[Outflow amount],CreditsTable[Category],E10)</f>
        <v>48.53</v>
      </c>
      <c r="G10" s="6">
        <f t="shared" ref="G10:G18" si="0">IF($B$4=0,0,F10/$B$4)</f>
        <v>2.1844557495793587E-3</v>
      </c>
      <c r="H10" s="1"/>
      <c r="I10" s="1"/>
      <c r="J10" s="1"/>
      <c r="K10" s="1"/>
    </row>
    <row r="11" spans="1:11" ht="21" customHeight="1">
      <c r="A11" s="1" t="s">
        <v>38</v>
      </c>
      <c r="B11" s="1">
        <f>COUNTIFS(CreditsTable[Statement month],A11)</f>
        <v>6</v>
      </c>
      <c r="C11" s="4">
        <f>SUMIFS(CreditsTable[Outflow amount],CreditsTable[Statement month],A11)</f>
        <v>1192.5600000000002</v>
      </c>
      <c r="D11" s="1"/>
      <c r="E11" s="1" t="s">
        <v>134</v>
      </c>
      <c r="F11" s="4">
        <f>SUMIFS(CreditsTable[Outflow amount],CreditsTable[Category],E11)</f>
        <v>6</v>
      </c>
      <c r="G11" s="6">
        <f t="shared" si="0"/>
        <v>2.7007489176748714E-4</v>
      </c>
      <c r="H11" s="1"/>
      <c r="I11" s="1"/>
      <c r="J11" s="1"/>
      <c r="K11" s="1"/>
    </row>
    <row r="12" spans="1:11" ht="21" customHeight="1">
      <c r="A12" s="1" t="s">
        <v>56</v>
      </c>
      <c r="B12" s="1">
        <f>COUNTIFS(CreditsTable[Statement month],A12)</f>
        <v>13</v>
      </c>
      <c r="C12" s="4">
        <f>SUMIFS(CreditsTable[Outflow amount],CreditsTable[Statement month],A12)</f>
        <v>8048.8200000000006</v>
      </c>
      <c r="D12" s="1"/>
      <c r="E12" s="1" t="s">
        <v>86</v>
      </c>
      <c r="F12" s="4">
        <f>SUMIFS(CreditsTable[Outflow amount],CreditsTable[Category],E12)</f>
        <v>29.63</v>
      </c>
      <c r="G12" s="6">
        <f t="shared" si="0"/>
        <v>1.333719840511774E-3</v>
      </c>
      <c r="H12" s="1"/>
      <c r="I12" s="1"/>
      <c r="J12" s="1"/>
      <c r="K12" s="1"/>
    </row>
    <row r="13" spans="1:11" ht="21" customHeight="1">
      <c r="A13" s="1" t="s">
        <v>84</v>
      </c>
      <c r="B13" s="1">
        <f>COUNTIFS(CreditsTable[Statement month],A13)</f>
        <v>16</v>
      </c>
      <c r="C13" s="4">
        <f>SUMIFS(CreditsTable[Outflow amount],CreditsTable[Statement month],A13)</f>
        <v>4143.37</v>
      </c>
      <c r="D13" s="1"/>
      <c r="E13" s="1" t="s">
        <v>35</v>
      </c>
      <c r="F13" s="4">
        <f>SUMIFS(CreditsTable[Outflow amount],CreditsTable[Category],E13)</f>
        <v>6419.4500000000007</v>
      </c>
      <c r="G13" s="6">
        <f t="shared" si="0"/>
        <v>0.28895537732613258</v>
      </c>
      <c r="H13" s="1"/>
      <c r="I13" s="1"/>
      <c r="J13" s="1"/>
      <c r="K13" s="1"/>
    </row>
    <row r="14" spans="1:11" ht="21" customHeight="1">
      <c r="A14" s="1" t="s">
        <v>109</v>
      </c>
      <c r="B14" s="1">
        <f>COUNTIFS(CreditsTable[Statement month],A14)</f>
        <v>8</v>
      </c>
      <c r="C14" s="4">
        <f>SUMIFS(CreditsTable[Outflow amount],CreditsTable[Statement month],A14)</f>
        <v>1792.58</v>
      </c>
      <c r="D14" s="1"/>
      <c r="E14" s="1" t="s">
        <v>40</v>
      </c>
      <c r="F14" s="4">
        <f>SUMIFS(CreditsTable[Outflow amount],CreditsTable[Category],E14)</f>
        <v>793.03</v>
      </c>
      <c r="G14" s="6">
        <f t="shared" si="0"/>
        <v>3.5696248569728389E-2</v>
      </c>
      <c r="H14" s="1"/>
      <c r="I14" s="1"/>
      <c r="J14" s="1"/>
      <c r="K14" s="1"/>
    </row>
    <row r="15" spans="1:11" ht="21" customHeight="1">
      <c r="A15" s="1" t="s">
        <v>124</v>
      </c>
      <c r="B15" s="1">
        <f>COUNTIFS(CreditsTable[Statement month],A15)</f>
        <v>7</v>
      </c>
      <c r="C15" s="4">
        <f>SUMIFS(CreditsTable[Outflow amount],CreditsTable[Statement month],A15)</f>
        <v>976.23</v>
      </c>
      <c r="D15" s="1"/>
      <c r="E15" s="1" t="s">
        <v>44</v>
      </c>
      <c r="F15" s="4">
        <f>SUMIFS(CreditsTable[Outflow amount],CreditsTable[Category],E15)</f>
        <v>383.78</v>
      </c>
      <c r="G15" s="6">
        <f t="shared" si="0"/>
        <v>1.7274890327087702E-2</v>
      </c>
      <c r="H15" s="1"/>
      <c r="I15" s="1"/>
      <c r="J15" s="1"/>
      <c r="K15" s="1"/>
    </row>
    <row r="16" spans="1:11" ht="21" customHeight="1">
      <c r="A16" s="1" t="s">
        <v>137</v>
      </c>
      <c r="B16" s="1">
        <f>COUNTIFS(CreditsTable[Statement month],A16)</f>
        <v>4</v>
      </c>
      <c r="C16" s="4">
        <f>SUMIFS(CreditsTable[Outflow amount],CreditsTable[Statement month],A16)</f>
        <v>3201.23</v>
      </c>
      <c r="D16" s="1"/>
      <c r="E16" s="1" t="s">
        <v>15</v>
      </c>
      <c r="F16" s="4">
        <f>SUMIFS(CreditsTable[Outflow amount],CreditsTable[Category],E16)</f>
        <v>436.66999999999996</v>
      </c>
      <c r="G16" s="6">
        <f t="shared" si="0"/>
        <v>1.9655600498018101E-2</v>
      </c>
      <c r="H16" s="1"/>
      <c r="I16" s="1"/>
      <c r="J16" s="1"/>
      <c r="K16" s="1"/>
    </row>
    <row r="17" spans="1:11" ht="21" customHeight="1">
      <c r="A17" s="1" t="s">
        <v>146</v>
      </c>
      <c r="B17" s="1">
        <f>COUNTIFS(CreditsTable[Statement month],A17)</f>
        <v>9</v>
      </c>
      <c r="C17" s="4">
        <f>SUMIFS(CreditsTable[Outflow amount],CreditsTable[Statement month],A17)</f>
        <v>2463.4900000000002</v>
      </c>
      <c r="D17" s="1"/>
      <c r="E17" s="1" t="s">
        <v>65</v>
      </c>
      <c r="F17" s="4">
        <f>SUMIFS(CreditsTable[Outflow amount],CreditsTable[Category],E17)</f>
        <v>4334.2700000000004</v>
      </c>
      <c r="G17" s="6">
        <f t="shared" si="0"/>
        <v>0.19509625019017779</v>
      </c>
      <c r="H17" s="1"/>
      <c r="I17" s="1"/>
      <c r="J17" s="1"/>
      <c r="K17" s="1"/>
    </row>
    <row r="18" spans="1:11" ht="21" customHeight="1">
      <c r="A18" s="7" t="s">
        <v>170</v>
      </c>
      <c r="B18" s="7">
        <f>SUM(B10:B17)</f>
        <v>79</v>
      </c>
      <c r="C18" s="8">
        <f>SUM(C10:C17)</f>
        <v>22216.06</v>
      </c>
      <c r="D18" s="1"/>
      <c r="E18" s="1" t="s">
        <v>11</v>
      </c>
      <c r="F18" s="4">
        <f>SUMIFS(CreditsTable[Outflow amount],CreditsTable[Category],E18)</f>
        <v>1435</v>
      </c>
      <c r="G18" s="6">
        <f t="shared" si="0"/>
        <v>6.459291161439068E-2</v>
      </c>
      <c r="H18" s="1"/>
      <c r="I18" s="1"/>
      <c r="J18" s="1"/>
      <c r="K18" s="1"/>
    </row>
    <row r="19" spans="1:11" ht="21" customHeight="1">
      <c r="A19" s="1"/>
      <c r="B19" s="1"/>
      <c r="C19" s="4"/>
      <c r="D19" s="1"/>
      <c r="E19" s="7" t="s">
        <v>170</v>
      </c>
      <c r="F19" s="8">
        <f>SUM(F10:F18)</f>
        <v>13886.36</v>
      </c>
      <c r="G19" s="9">
        <f>SUM(G10:G18)</f>
        <v>0.6250595290073937</v>
      </c>
      <c r="H19" s="1"/>
      <c r="I19" s="1"/>
      <c r="J19" s="1"/>
      <c r="K19" s="1"/>
    </row>
    <row r="20" spans="1:11" ht="21" customHeight="1">
      <c r="A20" s="1"/>
      <c r="B20" s="1"/>
      <c r="C20" s="4"/>
      <c r="D20" s="1"/>
      <c r="E20" s="1"/>
      <c r="F20" s="1"/>
      <c r="G20" s="1"/>
      <c r="H20" s="1"/>
      <c r="I20" s="1"/>
      <c r="J20" s="1"/>
      <c r="K20" s="1"/>
    </row>
    <row r="21" spans="1:11" ht="21" customHeight="1">
      <c r="A21" s="31" t="s">
        <v>171</v>
      </c>
      <c r="B21" s="31"/>
      <c r="C21" s="32"/>
      <c r="D21" s="31"/>
      <c r="E21" s="31"/>
      <c r="F21" s="31"/>
      <c r="G21" s="31"/>
      <c r="H21" s="1"/>
      <c r="I21" s="1"/>
      <c r="J21" s="1"/>
      <c r="K21" s="1"/>
    </row>
    <row r="22" spans="1:11" ht="21" customHeight="1">
      <c r="A22" s="31" t="s">
        <v>172</v>
      </c>
      <c r="B22" s="31"/>
      <c r="C22" s="32"/>
      <c r="D22" s="31"/>
      <c r="E22" s="31"/>
      <c r="F22" s="31"/>
      <c r="G22" s="31"/>
      <c r="H22" s="1"/>
      <c r="I22" s="1"/>
      <c r="J22" s="1"/>
      <c r="K22" s="1"/>
    </row>
    <row r="23" spans="1:11" ht="21" customHeight="1">
      <c r="A23" s="1"/>
      <c r="B23" s="1"/>
      <c r="C23" s="4"/>
      <c r="D23" s="1"/>
      <c r="E23" s="1"/>
      <c r="F23" s="1"/>
      <c r="G23" s="1"/>
      <c r="H23" s="1"/>
      <c r="I23" s="1"/>
      <c r="J23" s="1"/>
      <c r="K23" s="1"/>
    </row>
    <row r="24" spans="1:11" ht="29.1" customHeight="1">
      <c r="A24" s="3" t="s">
        <v>173</v>
      </c>
      <c r="B24" s="3" t="s">
        <v>166</v>
      </c>
      <c r="C24" s="5" t="s">
        <v>168</v>
      </c>
      <c r="D24" s="1"/>
      <c r="E24" s="1"/>
      <c r="F24" s="1"/>
      <c r="G24" s="1"/>
      <c r="H24" s="1"/>
      <c r="I24" s="1"/>
      <c r="J24" s="1"/>
      <c r="K24" s="1"/>
    </row>
    <row r="25" spans="1:11" ht="21" customHeight="1">
      <c r="A25" s="1" t="s">
        <v>106</v>
      </c>
      <c r="B25" s="1">
        <f>COUNTIFS(CreditsTable[Review note],A25)</f>
        <v>1</v>
      </c>
      <c r="C25" s="4">
        <f>SUMIFS(CreditsTable[Outflow amount],CreditsTable[Review note],A25)</f>
        <v>230</v>
      </c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 t="s">
        <v>75</v>
      </c>
      <c r="B26" s="1">
        <f>COUNTIFS(CreditsTable[Review note],A26)</f>
        <v>1</v>
      </c>
      <c r="C26" s="4">
        <f>SUMIFS(CreditsTable[Outflow amount],CreditsTable[Review note],A26)</f>
        <v>100.39</v>
      </c>
      <c r="D26" s="1"/>
      <c r="E26" s="1"/>
      <c r="F26" s="1"/>
      <c r="G26" s="1"/>
      <c r="H26" s="1"/>
      <c r="I26" s="1"/>
      <c r="J26" s="1"/>
      <c r="K26" s="1"/>
    </row>
    <row r="27" spans="1:11" ht="21" customHeight="1">
      <c r="A27" s="1" t="s">
        <v>16</v>
      </c>
      <c r="B27" s="1">
        <f>COUNTIFS(CreditsTable[Review note],A27)</f>
        <v>20</v>
      </c>
      <c r="C27" s="4">
        <f>SUMIFS(CreditsTable[Outflow amount],CreditsTable[Review note],A27)</f>
        <v>282.99999999999994</v>
      </c>
      <c r="D27" s="1"/>
      <c r="E27" s="1"/>
      <c r="F27" s="1"/>
      <c r="G27" s="1"/>
      <c r="H27" s="1"/>
      <c r="I27" s="1"/>
      <c r="J27" s="1"/>
      <c r="K27" s="1"/>
    </row>
    <row r="28" spans="1:11" ht="21" customHeight="1">
      <c r="A28" s="1" t="s">
        <v>62</v>
      </c>
      <c r="B28" s="1">
        <f>COUNTIFS(CreditsTable[Review note],A28)</f>
        <v>1</v>
      </c>
      <c r="C28" s="4">
        <f>SUMIFS(CreditsTable[Outflow amount],CreditsTable[Review note],A28)</f>
        <v>254.07</v>
      </c>
      <c r="D28" s="1"/>
      <c r="E28" s="1"/>
      <c r="F28" s="1"/>
      <c r="G28" s="1"/>
      <c r="H28" s="1"/>
      <c r="I28" s="1"/>
      <c r="J28" s="1"/>
      <c r="K28" s="1"/>
    </row>
    <row r="29" spans="1:11" ht="21" customHeight="1">
      <c r="A29" s="1" t="s">
        <v>135</v>
      </c>
      <c r="B29" s="1">
        <f>COUNTIFS(CreditsTable[Review note],A29)</f>
        <v>1</v>
      </c>
      <c r="C29" s="4">
        <f>SUMIFS(CreditsTable[Outflow amount],CreditsTable[Review note],A29)</f>
        <v>6</v>
      </c>
      <c r="D29" s="1"/>
      <c r="E29" s="1"/>
      <c r="F29" s="1"/>
      <c r="G29" s="1"/>
      <c r="H29" s="1"/>
      <c r="I29" s="1"/>
      <c r="J29" s="1"/>
      <c r="K29" s="1"/>
    </row>
    <row r="30" spans="1:11" ht="21" customHeight="1">
      <c r="A30" s="1" t="s">
        <v>112</v>
      </c>
      <c r="B30" s="1">
        <f>COUNTIFS(CreditsTable[Review note],A30)</f>
        <v>1</v>
      </c>
      <c r="C30" s="4">
        <f>SUMIFS(CreditsTable[Outflow amount],CreditsTable[Review note],A30)</f>
        <v>200</v>
      </c>
      <c r="D30" s="1"/>
      <c r="E30" s="1"/>
      <c r="F30" s="1"/>
      <c r="G30" s="1"/>
      <c r="H30" s="1"/>
      <c r="I30" s="1"/>
      <c r="J30" s="1"/>
      <c r="K30" s="1"/>
    </row>
    <row r="31" spans="1:11" ht="21" customHeight="1">
      <c r="A31" s="1" t="s">
        <v>119</v>
      </c>
      <c r="B31" s="1">
        <f>COUNTIFS(CreditsTable[Review note],A31)</f>
        <v>1</v>
      </c>
      <c r="C31" s="4">
        <f>SUMIFS(CreditsTable[Outflow amount],CreditsTable[Review note],A31)</f>
        <v>48.53</v>
      </c>
      <c r="D31" s="1"/>
      <c r="E31" s="1"/>
      <c r="F31" s="1"/>
      <c r="G31" s="1"/>
      <c r="H31" s="1"/>
      <c r="I31" s="1"/>
      <c r="J31" s="1"/>
      <c r="K31" s="1"/>
    </row>
    <row r="32" spans="1:11" ht="21" customHeight="1">
      <c r="A32" s="1" t="s">
        <v>66</v>
      </c>
      <c r="B32" s="1">
        <f>COUNTIFS(CreditsTable[Review note],A32)</f>
        <v>12</v>
      </c>
      <c r="C32" s="4">
        <f>SUMIFS(CreditsTable[Outflow amount],CreditsTable[Review note],A32)</f>
        <v>4666.380000000001</v>
      </c>
      <c r="D32" s="1"/>
      <c r="E32" s="1"/>
      <c r="F32" s="1"/>
      <c r="G32" s="1"/>
      <c r="H32" s="1"/>
      <c r="I32" s="1"/>
      <c r="J32" s="1"/>
      <c r="K32" s="1"/>
    </row>
    <row r="33" spans="1:11" ht="21" customHeight="1">
      <c r="A33" s="1" t="s">
        <v>145</v>
      </c>
      <c r="B33" s="1">
        <f>COUNTIFS(CreditsTable[Review note],A33)</f>
        <v>1</v>
      </c>
      <c r="C33" s="4">
        <f>SUMIFS(CreditsTable[Outflow amount],CreditsTable[Review note],A33)</f>
        <v>2772</v>
      </c>
      <c r="D33" s="1"/>
      <c r="E33" s="1"/>
      <c r="F33" s="1"/>
      <c r="G33" s="1"/>
      <c r="H33" s="1"/>
      <c r="I33" s="1"/>
      <c r="J33" s="1"/>
      <c r="K33" s="1"/>
    </row>
    <row r="34" spans="1:11" ht="21" customHeight="1">
      <c r="A34" s="1" t="s">
        <v>45</v>
      </c>
      <c r="B34" s="1">
        <f>COUNTIFS(CreditsTable[Review note],A34)</f>
        <v>1</v>
      </c>
      <c r="C34" s="4">
        <f>SUMIFS(CreditsTable[Outflow amount],CreditsTable[Review note],A34)</f>
        <v>51.67</v>
      </c>
      <c r="D34" s="1"/>
      <c r="E34" s="1"/>
      <c r="F34" s="1"/>
      <c r="G34" s="1"/>
      <c r="H34" s="1"/>
      <c r="I34" s="1"/>
      <c r="J34" s="1"/>
      <c r="K34" s="1"/>
    </row>
    <row r="35" spans="1:11" ht="21" customHeight="1">
      <c r="A35" s="1" t="s">
        <v>72</v>
      </c>
      <c r="B35" s="1">
        <f>COUNTIFS(CreditsTable[Review note],A35)</f>
        <v>1</v>
      </c>
      <c r="C35" s="4">
        <f>SUMIFS(CreditsTable[Outflow amount],CreditsTable[Review note],A35)</f>
        <v>67</v>
      </c>
      <c r="D35" s="1"/>
      <c r="E35" s="1"/>
      <c r="F35" s="1"/>
      <c r="G35" s="1"/>
      <c r="H35" s="1"/>
      <c r="I35" s="1"/>
      <c r="J35" s="1"/>
      <c r="K35" s="1"/>
    </row>
    <row r="36" spans="1:11" ht="21" customHeight="1">
      <c r="A36" s="1" t="s">
        <v>53</v>
      </c>
      <c r="B36" s="1">
        <f>COUNTIFS(CreditsTable[Review note],A36)</f>
        <v>2</v>
      </c>
      <c r="C36" s="4">
        <f>SUMIFS(CreditsTable[Outflow amount],CreditsTable[Review note],A36)</f>
        <v>1500</v>
      </c>
      <c r="D36" s="1"/>
      <c r="E36" s="1"/>
      <c r="F36" s="1"/>
      <c r="G36" s="1"/>
      <c r="H36" s="1"/>
      <c r="I36" s="1"/>
      <c r="J36" s="1"/>
      <c r="K36" s="1"/>
    </row>
    <row r="37" spans="1:11" ht="21" customHeight="1">
      <c r="A37" s="1" t="s">
        <v>93</v>
      </c>
      <c r="B37" s="1">
        <f>COUNTIFS(CreditsTable[Review note],A37)</f>
        <v>1</v>
      </c>
      <c r="C37" s="4">
        <f>SUMIFS(CreditsTable[Outflow amount],CreditsTable[Review note],A37)</f>
        <v>159.38</v>
      </c>
      <c r="D37" s="1"/>
      <c r="E37" s="1"/>
      <c r="F37" s="1"/>
      <c r="G37" s="1"/>
      <c r="H37" s="1"/>
      <c r="I37" s="1"/>
      <c r="J37" s="1"/>
      <c r="K37" s="1"/>
    </row>
    <row r="38" spans="1:11" ht="21" customHeight="1">
      <c r="A38" s="1" t="s">
        <v>48</v>
      </c>
      <c r="B38" s="1">
        <f>COUNTIFS(CreditsTable[Review note],A38)</f>
        <v>2</v>
      </c>
      <c r="C38" s="4">
        <f>SUMIFS(CreditsTable[Outflow amount],CreditsTable[Review note],A38)</f>
        <v>1000</v>
      </c>
      <c r="D38" s="1"/>
      <c r="E38" s="1"/>
      <c r="F38" s="1"/>
      <c r="G38" s="1"/>
      <c r="H38" s="1"/>
      <c r="I38" s="1"/>
      <c r="J38" s="1"/>
      <c r="K38" s="1"/>
    </row>
    <row r="39" spans="1:11" ht="21" customHeight="1">
      <c r="A39" s="1" t="s">
        <v>157</v>
      </c>
      <c r="B39" s="1">
        <f>COUNTIFS(CreditsTable[Review note],A39)</f>
        <v>1</v>
      </c>
      <c r="C39" s="4">
        <f>SUMIFS(CreditsTable[Outflow amount],CreditsTable[Review note],A39)</f>
        <v>1191</v>
      </c>
      <c r="D39" s="1"/>
      <c r="E39" s="1"/>
      <c r="F39" s="1"/>
      <c r="G39" s="1"/>
      <c r="H39" s="1"/>
      <c r="I39" s="1"/>
      <c r="J39" s="1"/>
      <c r="K39" s="1"/>
    </row>
    <row r="40" spans="1:11" ht="21" customHeight="1">
      <c r="A40" s="1" t="s">
        <v>12</v>
      </c>
      <c r="B40" s="1">
        <f>COUNTIFS(CreditsTable[Review note],A40)</f>
        <v>15</v>
      </c>
      <c r="C40" s="4">
        <f>SUMIFS(CreditsTable[Outflow amount],CreditsTable[Review note],A40)</f>
        <v>1435</v>
      </c>
      <c r="D40" s="1"/>
      <c r="E40" s="1"/>
      <c r="F40" s="1"/>
      <c r="G40" s="1"/>
      <c r="H40" s="1"/>
      <c r="I40" s="1"/>
      <c r="J40" s="1"/>
      <c r="K40" s="1"/>
    </row>
    <row r="41" spans="1:11" ht="21" customHeight="1">
      <c r="A41" s="1" t="s">
        <v>36</v>
      </c>
      <c r="B41" s="1">
        <f>COUNTIFS(CreditsTable[Review note],A41)</f>
        <v>1</v>
      </c>
      <c r="C41" s="4">
        <f>SUMIFS(CreditsTable[Outflow amount],CreditsTable[Review note],A41)</f>
        <v>100</v>
      </c>
      <c r="D41" s="1"/>
      <c r="E41" s="1"/>
      <c r="F41" s="1"/>
      <c r="G41" s="1"/>
      <c r="H41" s="1"/>
      <c r="I41" s="1"/>
      <c r="J41" s="1"/>
      <c r="K41" s="1"/>
    </row>
    <row r="42" spans="1:11" ht="21" customHeight="1">
      <c r="A42" s="1" t="s">
        <v>130</v>
      </c>
      <c r="B42" s="1">
        <f>COUNTIFS(CreditsTable[Review note],A42)</f>
        <v>1</v>
      </c>
      <c r="C42" s="4">
        <f>SUMIFS(CreditsTable[Outflow amount],CreditsTable[Review note],A42)</f>
        <v>55</v>
      </c>
      <c r="D42" s="1"/>
      <c r="E42" s="1"/>
      <c r="F42" s="1"/>
      <c r="G42" s="1"/>
      <c r="H42" s="1"/>
      <c r="I42" s="1"/>
      <c r="J42" s="1"/>
      <c r="K42" s="1"/>
    </row>
    <row r="43" spans="1:11" ht="21" customHeight="1">
      <c r="A43" s="1" t="s">
        <v>95</v>
      </c>
      <c r="B43" s="1">
        <f>COUNTIFS(CreditsTable[Review note],A43)</f>
        <v>1</v>
      </c>
      <c r="C43" s="4">
        <f>SUMIFS(CreditsTable[Outflow amount],CreditsTable[Review note],A43)</f>
        <v>240</v>
      </c>
      <c r="D43" s="1"/>
      <c r="E43" s="1"/>
      <c r="F43" s="1"/>
      <c r="G43" s="1"/>
      <c r="H43" s="1"/>
      <c r="I43" s="1"/>
      <c r="J43" s="1"/>
      <c r="K43" s="1"/>
    </row>
    <row r="44" spans="1:11" ht="21" customHeight="1">
      <c r="A44" s="1" t="s">
        <v>97</v>
      </c>
      <c r="B44" s="1">
        <f>COUNTIFS(CreditsTable[Review note],A44)</f>
        <v>3</v>
      </c>
      <c r="C44" s="4">
        <f>SUMIFS(CreditsTable[Outflow amount],CreditsTable[Review note],A44)</f>
        <v>2144</v>
      </c>
      <c r="D44" s="1"/>
      <c r="E44" s="1"/>
      <c r="F44" s="1"/>
      <c r="G44" s="1"/>
      <c r="H44" s="1"/>
      <c r="I44" s="1"/>
      <c r="J44" s="1"/>
      <c r="K44" s="1"/>
    </row>
    <row r="45" spans="1:11" ht="21" customHeight="1">
      <c r="A45" s="1" t="s">
        <v>148</v>
      </c>
      <c r="B45" s="1">
        <f>COUNTIFS(CreditsTable[Review note],A45)</f>
        <v>1</v>
      </c>
      <c r="C45" s="4">
        <f>SUMIFS(CreditsTable[Outflow amount],CreditsTable[Review note],A45)</f>
        <v>29.75</v>
      </c>
      <c r="D45" s="1"/>
      <c r="E45" s="1"/>
      <c r="F45" s="1"/>
      <c r="G45" s="1"/>
      <c r="H45" s="1"/>
      <c r="I45" s="1"/>
      <c r="J45" s="1"/>
      <c r="K45" s="1"/>
    </row>
    <row r="46" spans="1:11" ht="21" customHeight="1">
      <c r="A46" s="1" t="s">
        <v>82</v>
      </c>
      <c r="B46" s="1">
        <f>COUNTIFS(CreditsTable[Review note],A46)</f>
        <v>8</v>
      </c>
      <c r="C46" s="4">
        <f>SUMIFS(CreditsTable[Outflow amount],CreditsTable[Review note],A46)</f>
        <v>4952.8899999999994</v>
      </c>
      <c r="D46" s="1"/>
      <c r="E46" s="1"/>
      <c r="F46" s="1"/>
      <c r="G46" s="1"/>
      <c r="H46" s="1"/>
      <c r="I46" s="1"/>
      <c r="J46" s="1"/>
      <c r="K46" s="1"/>
    </row>
    <row r="47" spans="1:11" ht="21" customHeight="1">
      <c r="A47" s="1" t="s">
        <v>41</v>
      </c>
      <c r="B47" s="1">
        <f>COUNTIFS(CreditsTable[Review note],A47)</f>
        <v>1</v>
      </c>
      <c r="C47" s="4">
        <f>SUMIFS(CreditsTable[Outflow amount],CreditsTable[Review note],A47)</f>
        <v>30</v>
      </c>
      <c r="D47" s="1"/>
      <c r="E47" s="1"/>
      <c r="F47" s="1"/>
      <c r="G47" s="1"/>
      <c r="H47" s="1"/>
      <c r="I47" s="1"/>
      <c r="J47" s="1"/>
      <c r="K47" s="1"/>
    </row>
    <row r="48" spans="1:11" ht="21" customHeight="1">
      <c r="A48" s="1" t="s">
        <v>78</v>
      </c>
      <c r="B48" s="1">
        <f>COUNTIFS(CreditsTable[Review note],A48)</f>
        <v>1</v>
      </c>
      <c r="C48" s="4">
        <f>SUMIFS(CreditsTable[Outflow amount],CreditsTable[Review note],A48)</f>
        <v>700</v>
      </c>
      <c r="D48" s="1"/>
      <c r="E48" s="1"/>
      <c r="F48" s="1"/>
      <c r="G48" s="1"/>
      <c r="H48" s="1"/>
      <c r="I48" s="1"/>
      <c r="J48" s="1"/>
      <c r="K48" s="1"/>
    </row>
    <row r="49" spans="1:11" ht="21" customHeight="1">
      <c r="A49" s="7" t="s">
        <v>170</v>
      </c>
      <c r="B49" s="7">
        <f>SUM(B25:B48)</f>
        <v>79</v>
      </c>
      <c r="C49" s="8">
        <f>SUM(C25:C48)</f>
        <v>22216.059999999998</v>
      </c>
      <c r="D49" s="1"/>
      <c r="E49" s="1"/>
      <c r="F49" s="1"/>
      <c r="G49" s="1"/>
      <c r="H49" s="1"/>
      <c r="I49" s="1"/>
      <c r="J49" s="1"/>
      <c r="K49" s="1"/>
    </row>
    <row r="50" spans="1:11" ht="21" customHeight="1">
      <c r="A50" s="33" t="s">
        <v>201</v>
      </c>
      <c r="B50" s="1"/>
      <c r="C50" s="4">
        <f>GETPIVOTDATA("Sum of Net Amount",Debits!$L$2)</f>
        <v>22397</v>
      </c>
      <c r="D50" s="1"/>
      <c r="E50" s="1"/>
      <c r="F50" s="1"/>
      <c r="G50" s="1"/>
      <c r="H50" s="1"/>
      <c r="I50" s="1"/>
      <c r="J50" s="1"/>
      <c r="K50" s="1"/>
    </row>
    <row r="51" spans="1:11" ht="21" customHeight="1">
      <c r="A51" s="33" t="s">
        <v>200</v>
      </c>
      <c r="B51" s="1"/>
      <c r="C51" s="34">
        <f>C50-C49</f>
        <v>180.94000000000233</v>
      </c>
      <c r="D51" s="1"/>
      <c r="E51" s="1"/>
      <c r="F51" s="1"/>
      <c r="G51" s="1"/>
      <c r="H51" s="1"/>
      <c r="I51" s="1"/>
      <c r="J51" s="1"/>
      <c r="K51" s="1"/>
    </row>
    <row r="52" spans="1:11" ht="21" customHeight="1">
      <c r="A52" s="1"/>
      <c r="B52" s="1"/>
      <c r="C52" s="4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"/>
      <c r="C53" s="4"/>
      <c r="D53" s="1"/>
      <c r="E53" s="1"/>
      <c r="F53" s="1"/>
      <c r="G53" s="1"/>
      <c r="H53" s="1"/>
      <c r="I53" s="1"/>
      <c r="J53" s="1"/>
      <c r="K53" s="1"/>
    </row>
    <row r="54" spans="1:11" ht="21" customHeight="1">
      <c r="A54" s="1"/>
      <c r="B54" s="1"/>
      <c r="C54" s="4"/>
      <c r="D54" s="1"/>
      <c r="E54" s="1"/>
      <c r="F54" s="1"/>
      <c r="G54" s="1"/>
      <c r="H54" s="1"/>
      <c r="I54" s="1"/>
      <c r="J54" s="1"/>
      <c r="K54" s="1"/>
    </row>
    <row r="55" spans="1:11" ht="21" customHeight="1">
      <c r="A55" s="1"/>
      <c r="B55" s="1"/>
      <c r="C55" s="4"/>
      <c r="D55" s="1"/>
      <c r="E55" s="1"/>
      <c r="F55" s="1"/>
      <c r="G55" s="1"/>
      <c r="H55" s="1"/>
      <c r="I55" s="1"/>
      <c r="J55" s="1"/>
      <c r="K55" s="1"/>
    </row>
  </sheetData>
  <mergeCells count="2">
    <mergeCell ref="A21:G21"/>
    <mergeCell ref="A22:G22"/>
  </mergeCells>
  <conditionalFormatting sqref="C51">
    <cfRule type="colorScale" priority="1">
      <colorScale>
        <cfvo type="formula" val="&quot;&gt;0&quot;"/>
        <cfvo type="formula" val="&quot;&lt;0&quot;"/>
        <color theme="9" tint="0.59999389629810485"/>
        <color rgb="FFFF00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showGridLines="0" workbookViewId="0">
      <pane ySplit="4" topLeftCell="A5" activePane="bottomLeft" state="frozen"/>
      <selection pane="bottomLeft" activeCell="B33" sqref="B33"/>
    </sheetView>
  </sheetViews>
  <sheetFormatPr defaultRowHeight="14.25"/>
  <cols>
    <col min="1" max="1" width="34" customWidth="1"/>
    <col min="2" max="2" width="36" customWidth="1"/>
    <col min="3" max="4" width="17" customWidth="1"/>
    <col min="5" max="5" width="80" customWidth="1"/>
  </cols>
  <sheetData>
    <row r="1" spans="1:5" ht="21" customHeight="1">
      <c r="A1" s="1"/>
      <c r="B1" s="1"/>
      <c r="C1" s="1"/>
      <c r="D1" s="1"/>
      <c r="E1" s="1"/>
    </row>
    <row r="2" spans="1:5" ht="30" customHeight="1">
      <c r="A2" s="2" t="s">
        <v>174</v>
      </c>
      <c r="B2" s="1"/>
      <c r="C2" s="1"/>
      <c r="D2" s="1"/>
      <c r="E2" s="1"/>
    </row>
    <row r="3" spans="1:5" ht="21" customHeight="1">
      <c r="A3" s="1"/>
      <c r="B3" s="1"/>
      <c r="C3" s="1"/>
      <c r="D3" s="1"/>
      <c r="E3" s="1"/>
    </row>
    <row r="4" spans="1:5" ht="29.1" customHeight="1">
      <c r="A4" s="3" t="s">
        <v>3</v>
      </c>
      <c r="B4" s="3" t="s">
        <v>175</v>
      </c>
      <c r="C4" s="3" t="s">
        <v>166</v>
      </c>
      <c r="D4" s="3" t="s">
        <v>168</v>
      </c>
      <c r="E4" s="3" t="s">
        <v>176</v>
      </c>
    </row>
    <row r="5" spans="1:5" ht="14.25" customHeight="1">
      <c r="A5" s="1" t="s">
        <v>115</v>
      </c>
      <c r="B5" s="1" t="s">
        <v>40</v>
      </c>
      <c r="C5" s="1">
        <f>COUNTIFS(CreditsTable[Payee / merchant],A5)</f>
        <v>2</v>
      </c>
      <c r="D5" s="4">
        <f>SUMIFS(CreditsTable[Outflow amount],CreditsTable[Payee / merchant],A5)</f>
        <v>632.89</v>
      </c>
      <c r="E5" s="10" t="s">
        <v>82</v>
      </c>
    </row>
    <row r="6" spans="1:5" ht="14.25" customHeight="1">
      <c r="A6" s="1" t="s">
        <v>43</v>
      </c>
      <c r="B6" s="1" t="s">
        <v>44</v>
      </c>
      <c r="C6" s="1">
        <f>COUNTIFS(CreditsTable[Payee / merchant],A6)</f>
        <v>4</v>
      </c>
      <c r="D6" s="4">
        <f>SUMIFS(CreditsTable[Outflow amount],CreditsTable[Payee / merchant],A6)</f>
        <v>180.64</v>
      </c>
      <c r="E6" s="10" t="s">
        <v>177</v>
      </c>
    </row>
    <row r="7" spans="1:5" ht="14.25" customHeight="1">
      <c r="A7" s="1" t="s">
        <v>85</v>
      </c>
      <c r="B7" s="1" t="s">
        <v>86</v>
      </c>
      <c r="C7" s="1">
        <f>COUNTIFS(CreditsTable[Payee / merchant],A7)</f>
        <v>4</v>
      </c>
      <c r="D7" s="4">
        <f>SUMIFS(CreditsTable[Outflow amount],CreditsTable[Payee / merchant],A7)</f>
        <v>29.63</v>
      </c>
      <c r="E7" s="10" t="s">
        <v>16</v>
      </c>
    </row>
    <row r="8" spans="1:5" ht="14.25" customHeight="1">
      <c r="A8" s="1" t="s">
        <v>39</v>
      </c>
      <c r="B8" s="1" t="s">
        <v>40</v>
      </c>
      <c r="C8" s="1">
        <f>COUNTIFS(CreditsTable[Payee / merchant],A8)</f>
        <v>1</v>
      </c>
      <c r="D8" s="4">
        <f>SUMIFS(CreditsTable[Outflow amount],CreditsTable[Payee / merchant],A8)</f>
        <v>30</v>
      </c>
      <c r="E8" s="10" t="s">
        <v>41</v>
      </c>
    </row>
    <row r="9" spans="1:5" ht="14.25" customHeight="1">
      <c r="A9" s="1" t="s">
        <v>80</v>
      </c>
      <c r="B9" s="1" t="s">
        <v>81</v>
      </c>
      <c r="C9" s="1">
        <f>COUNTIFS(CreditsTable[Payee / merchant],A9)</f>
        <v>7</v>
      </c>
      <c r="D9" s="4">
        <f>SUMIFS(CreditsTable[Outflow amount],CreditsTable[Payee / merchant],A9)</f>
        <v>5511</v>
      </c>
      <c r="E9" s="10" t="s">
        <v>178</v>
      </c>
    </row>
    <row r="10" spans="1:5" ht="14.25" customHeight="1">
      <c r="A10" s="1" t="s">
        <v>143</v>
      </c>
      <c r="B10" s="1" t="s">
        <v>144</v>
      </c>
      <c r="C10" s="1">
        <f>COUNTIFS(CreditsTable[Payee / merchant],A10)</f>
        <v>1</v>
      </c>
      <c r="D10" s="4">
        <f>SUMIFS(CreditsTable[Outflow amount],CreditsTable[Payee / merchant],A10)</f>
        <v>2772</v>
      </c>
      <c r="E10" s="10" t="s">
        <v>145</v>
      </c>
    </row>
    <row r="11" spans="1:5" ht="14.25" customHeight="1">
      <c r="A11" s="1" t="s">
        <v>10</v>
      </c>
      <c r="B11" s="1" t="s">
        <v>11</v>
      </c>
      <c r="C11" s="1">
        <f>COUNTIFS(CreditsTable[Payee / merchant],A11)</f>
        <v>15</v>
      </c>
      <c r="D11" s="4">
        <f>SUMIFS(CreditsTable[Outflow amount],CreditsTable[Payee / merchant],A11)</f>
        <v>1435</v>
      </c>
      <c r="E11" s="10" t="s">
        <v>12</v>
      </c>
    </row>
    <row r="12" spans="1:5" ht="14.25" customHeight="1">
      <c r="A12" s="1" t="s">
        <v>74</v>
      </c>
      <c r="B12" s="1" t="s">
        <v>40</v>
      </c>
      <c r="C12" s="1">
        <f>COUNTIFS(CreditsTable[Payee / merchant],A12)</f>
        <v>1</v>
      </c>
      <c r="D12" s="4">
        <f>SUMIFS(CreditsTable[Outflow amount],CreditsTable[Payee / merchant],A12)</f>
        <v>100.39</v>
      </c>
      <c r="E12" s="10" t="s">
        <v>75</v>
      </c>
    </row>
    <row r="13" spans="1:5" ht="14.25" customHeight="1">
      <c r="A13" s="1" t="s">
        <v>64</v>
      </c>
      <c r="B13" s="1" t="s">
        <v>65</v>
      </c>
      <c r="C13" s="1">
        <f>COUNTIFS(CreditsTable[Payee / merchant],A13)</f>
        <v>2</v>
      </c>
      <c r="D13" s="4">
        <f>SUMIFS(CreditsTable[Outflow amount],CreditsTable[Payee / merchant],A13)</f>
        <v>532.65</v>
      </c>
      <c r="E13" s="10" t="s">
        <v>66</v>
      </c>
    </row>
    <row r="14" spans="1:5" ht="14.25" customHeight="1">
      <c r="A14" s="1" t="s">
        <v>69</v>
      </c>
      <c r="B14" s="1" t="s">
        <v>65</v>
      </c>
      <c r="C14" s="1">
        <f>COUNTIFS(CreditsTable[Payee / merchant],A14)</f>
        <v>4</v>
      </c>
      <c r="D14" s="4">
        <f>SUMIFS(CreditsTable[Outflow amount],CreditsTable[Payee / merchant],A14)</f>
        <v>3366.56</v>
      </c>
      <c r="E14" s="10" t="s">
        <v>66</v>
      </c>
    </row>
    <row r="15" spans="1:5" ht="14.25" customHeight="1">
      <c r="A15" s="1" t="s">
        <v>19</v>
      </c>
      <c r="B15" s="1" t="s">
        <v>20</v>
      </c>
      <c r="C15" s="1">
        <f>COUNTIFS(CreditsTable[Payee / merchant],A15)</f>
        <v>13</v>
      </c>
      <c r="D15" s="4">
        <f>SUMIFS(CreditsTable[Outflow amount],CreditsTable[Payee / merchant],A15)</f>
        <v>46.7</v>
      </c>
      <c r="E15" s="10" t="s">
        <v>16</v>
      </c>
    </row>
    <row r="16" spans="1:5" ht="14.25" customHeight="1">
      <c r="A16" s="1" t="s">
        <v>133</v>
      </c>
      <c r="B16" s="1" t="s">
        <v>134</v>
      </c>
      <c r="C16" s="1">
        <f>COUNTIFS(CreditsTable[Payee / merchant],A16)</f>
        <v>1</v>
      </c>
      <c r="D16" s="4">
        <f>SUMIFS(CreditsTable[Outflow amount],CreditsTable[Payee / merchant],A16)</f>
        <v>6</v>
      </c>
      <c r="E16" s="10" t="s">
        <v>135</v>
      </c>
    </row>
    <row r="17" spans="1:5" ht="14.25" customHeight="1">
      <c r="A17" s="1" t="s">
        <v>147</v>
      </c>
      <c r="B17" s="1" t="s">
        <v>40</v>
      </c>
      <c r="C17" s="1">
        <f>COUNTIFS(CreditsTable[Payee / merchant],A17)</f>
        <v>1</v>
      </c>
      <c r="D17" s="4">
        <f>SUMIFS(CreditsTable[Outflow amount],CreditsTable[Payee / merchant],A17)</f>
        <v>29.75</v>
      </c>
      <c r="E17" s="10" t="s">
        <v>148</v>
      </c>
    </row>
    <row r="18" spans="1:5" ht="14.25" customHeight="1">
      <c r="A18" s="1" t="s">
        <v>152</v>
      </c>
      <c r="B18" s="1" t="s">
        <v>65</v>
      </c>
      <c r="C18" s="1">
        <f>COUNTIFS(CreditsTable[Payee / merchant],A18)</f>
        <v>1</v>
      </c>
      <c r="D18" s="4">
        <f>SUMIFS(CreditsTable[Outflow amount],CreditsTable[Payee / merchant],A18)</f>
        <v>395.68</v>
      </c>
      <c r="E18" s="10" t="s">
        <v>66</v>
      </c>
    </row>
    <row r="19" spans="1:5" ht="14.25" customHeight="1">
      <c r="A19" s="1" t="s">
        <v>14</v>
      </c>
      <c r="B19" s="1" t="s">
        <v>15</v>
      </c>
      <c r="C19" s="1">
        <f>COUNTIFS(CreditsTable[Payee / merchant],A19)</f>
        <v>3</v>
      </c>
      <c r="D19" s="4">
        <f>SUMIFS(CreditsTable[Outflow amount],CreditsTable[Payee / merchant],A19)</f>
        <v>206.67</v>
      </c>
      <c r="E19" s="10" t="s">
        <v>16</v>
      </c>
    </row>
    <row r="20" spans="1:5" ht="14.25" customHeight="1">
      <c r="A20" s="1" t="s">
        <v>117</v>
      </c>
      <c r="B20" s="1" t="s">
        <v>118</v>
      </c>
      <c r="C20" s="1">
        <f>COUNTIFS(CreditsTable[Payee / merchant],A20)</f>
        <v>1</v>
      </c>
      <c r="D20" s="4">
        <f>SUMIFS(CreditsTable[Outflow amount],CreditsTable[Payee / merchant],A20)</f>
        <v>48.53</v>
      </c>
      <c r="E20" s="10" t="s">
        <v>119</v>
      </c>
    </row>
    <row r="21" spans="1:5" ht="14.25" customHeight="1">
      <c r="A21" s="1" t="s">
        <v>139</v>
      </c>
      <c r="B21" s="1" t="s">
        <v>65</v>
      </c>
      <c r="C21" s="1">
        <f>COUNTIFS(CreditsTable[Payee / merchant],A21)</f>
        <v>1</v>
      </c>
      <c r="D21" s="4">
        <f>SUMIFS(CreditsTable[Outflow amount],CreditsTable[Payee / merchant],A21)</f>
        <v>39.380000000000003</v>
      </c>
      <c r="E21" s="10" t="s">
        <v>66</v>
      </c>
    </row>
    <row r="22" spans="1:5" ht="14.25" customHeight="1">
      <c r="A22" s="1" t="s">
        <v>105</v>
      </c>
      <c r="B22" s="1" t="s">
        <v>15</v>
      </c>
      <c r="C22" s="1">
        <f>COUNTIFS(CreditsTable[Payee / merchant],A22)</f>
        <v>1</v>
      </c>
      <c r="D22" s="4">
        <f>SUMIFS(CreditsTable[Outflow amount],CreditsTable[Payee / merchant],A22)</f>
        <v>230</v>
      </c>
      <c r="E22" s="10" t="s">
        <v>106</v>
      </c>
    </row>
    <row r="23" spans="1:5" ht="14.25" customHeight="1">
      <c r="A23" s="1" t="s">
        <v>101</v>
      </c>
      <c r="B23" s="1" t="s">
        <v>44</v>
      </c>
      <c r="C23" s="1">
        <f>COUNTIFS(CreditsTable[Payee / merchant],A23)</f>
        <v>1</v>
      </c>
      <c r="D23" s="4">
        <f>SUMIFS(CreditsTable[Outflow amount],CreditsTable[Payee / merchant],A23)</f>
        <v>203.14</v>
      </c>
      <c r="E23" s="10" t="s">
        <v>66</v>
      </c>
    </row>
    <row r="24" spans="1:5" ht="14.25" customHeight="1">
      <c r="A24" s="1" t="s">
        <v>71</v>
      </c>
      <c r="B24" s="1" t="s">
        <v>35</v>
      </c>
      <c r="C24" s="1">
        <f>COUNTIFS(CreditsTable[Payee / merchant],A24)</f>
        <v>1</v>
      </c>
      <c r="D24" s="4">
        <f>SUMIFS(CreditsTable[Outflow amount],CreditsTable[Payee / merchant],A24)</f>
        <v>67</v>
      </c>
      <c r="E24" s="10" t="s">
        <v>72</v>
      </c>
    </row>
    <row r="25" spans="1:5">
      <c r="A25" s="1" t="s">
        <v>50</v>
      </c>
      <c r="B25" s="1" t="s">
        <v>35</v>
      </c>
      <c r="C25" s="1">
        <f>COUNTIFS(CreditsTable[Payee / merchant],A25)</f>
        <v>1</v>
      </c>
      <c r="D25" s="4">
        <f>SUMIFS(CreditsTable[Outflow amount],CreditsTable[Payee / merchant],A25)</f>
        <v>500</v>
      </c>
      <c r="E25" s="10" t="s">
        <v>48</v>
      </c>
    </row>
    <row r="26" spans="1:5">
      <c r="A26" s="1" t="s">
        <v>52</v>
      </c>
      <c r="B26" s="1" t="s">
        <v>35</v>
      </c>
      <c r="C26" s="1">
        <f>COUNTIFS(CreditsTable[Payee / merchant],A26)</f>
        <v>5</v>
      </c>
      <c r="D26" s="4">
        <f>SUMIFS(CreditsTable[Outflow amount],CreditsTable[Payee / merchant],A26)</f>
        <v>2153.4499999999998</v>
      </c>
      <c r="E26" s="1" t="s">
        <v>179</v>
      </c>
    </row>
    <row r="27" spans="1:5" ht="14.25" customHeight="1">
      <c r="A27" s="1" t="s">
        <v>47</v>
      </c>
      <c r="B27" s="1" t="s">
        <v>35</v>
      </c>
      <c r="C27" s="1">
        <f>COUNTIFS(CreditsTable[Payee / merchant],A27)</f>
        <v>1</v>
      </c>
      <c r="D27" s="4">
        <f>SUMIFS(CreditsTable[Outflow amount],CreditsTable[Payee / merchant],A27)</f>
        <v>500</v>
      </c>
      <c r="E27" s="10" t="s">
        <v>48</v>
      </c>
    </row>
    <row r="28" spans="1:5" ht="14.25" customHeight="1">
      <c r="A28" s="1" t="s">
        <v>111</v>
      </c>
      <c r="B28" s="1" t="s">
        <v>35</v>
      </c>
      <c r="C28" s="1">
        <f>COUNTIFS(CreditsTable[Payee / merchant],A28)</f>
        <v>1</v>
      </c>
      <c r="D28" s="4">
        <f>SUMIFS(CreditsTable[Outflow amount],CreditsTable[Payee / merchant],A28)</f>
        <v>200</v>
      </c>
      <c r="E28" s="10" t="s">
        <v>112</v>
      </c>
    </row>
    <row r="29" spans="1:5" ht="14.25" customHeight="1">
      <c r="A29" s="1" t="s">
        <v>34</v>
      </c>
      <c r="B29" s="1" t="s">
        <v>35</v>
      </c>
      <c r="C29" s="1">
        <f>COUNTIFS(CreditsTable[Payee / merchant],A29)</f>
        <v>1</v>
      </c>
      <c r="D29" s="4">
        <f>SUMIFS(CreditsTable[Outflow amount],CreditsTable[Payee / merchant],A29)</f>
        <v>100</v>
      </c>
      <c r="E29" s="10" t="s">
        <v>36</v>
      </c>
    </row>
    <row r="30" spans="1:5" ht="14.25" customHeight="1">
      <c r="A30" s="1" t="s">
        <v>77</v>
      </c>
      <c r="B30" s="1" t="s">
        <v>35</v>
      </c>
      <c r="C30" s="1">
        <f>COUNTIFS(CreditsTable[Payee / merchant],A30)</f>
        <v>4</v>
      </c>
      <c r="D30" s="4">
        <f>SUMIFS(CreditsTable[Outflow amount],CreditsTable[Payee / merchant],A30)</f>
        <v>2844</v>
      </c>
      <c r="E30" s="10" t="s">
        <v>180</v>
      </c>
    </row>
    <row r="31" spans="1:5" ht="14.25" customHeight="1">
      <c r="A31" s="1" t="s">
        <v>129</v>
      </c>
      <c r="B31" s="1" t="s">
        <v>35</v>
      </c>
      <c r="C31" s="1">
        <f>COUNTIFS(CreditsTable[Payee / merchant],A31)</f>
        <v>1</v>
      </c>
      <c r="D31" s="4">
        <f>SUMIFS(CreditsTable[Outflow amount],CreditsTable[Payee / merchant],A31)</f>
        <v>55</v>
      </c>
      <c r="E31" s="10" t="s">
        <v>130</v>
      </c>
    </row>
    <row r="32" spans="1:5" ht="21" customHeight="1">
      <c r="A32" s="7" t="s">
        <v>170</v>
      </c>
      <c r="B32" s="7"/>
      <c r="C32" s="7">
        <f>SUM(C5:C31)</f>
        <v>79</v>
      </c>
      <c r="D32" s="8">
        <f>SUM(D5:D31)</f>
        <v>22216.059999999998</v>
      </c>
      <c r="E32" s="7"/>
    </row>
    <row r="33" spans="1:5" ht="21" customHeight="1">
      <c r="A33" s="1"/>
      <c r="B33" s="1"/>
      <c r="C33" s="1"/>
      <c r="D33" s="1"/>
      <c r="E33" s="1"/>
    </row>
    <row r="34" spans="1:5" ht="21" customHeight="1">
      <c r="A34" s="1"/>
      <c r="B34" s="1"/>
      <c r="C34" s="1"/>
      <c r="D34" s="1"/>
      <c r="E34" s="1"/>
    </row>
    <row r="35" spans="1:5" ht="21" customHeight="1">
      <c r="A35" s="1"/>
      <c r="B35" s="1"/>
      <c r="C35" s="1"/>
      <c r="D35" s="1"/>
      <c r="E3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showGridLines="0" workbookViewId="0">
      <pane ySplit="1" topLeftCell="A64" activePane="bottomLeft" state="frozen"/>
      <selection pane="bottomLeft" activeCell="D60" sqref="D60"/>
    </sheetView>
  </sheetViews>
  <sheetFormatPr defaultRowHeight="15"/>
  <cols>
    <col min="1" max="1" width="9.75" style="12" customWidth="1"/>
    <col min="2" max="2" width="16.25" style="12" bestFit="1" customWidth="1"/>
    <col min="3" max="3" width="20" style="21" customWidth="1"/>
    <col min="4" max="4" width="23.125" style="21" bestFit="1" customWidth="1"/>
    <col min="5" max="5" width="15.625" style="16" bestFit="1" customWidth="1"/>
    <col min="6" max="6" width="37" style="21" customWidth="1"/>
    <col min="7" max="7" width="39" style="21" bestFit="1" customWidth="1"/>
    <col min="8" max="8" width="193.125" style="12" bestFit="1" customWidth="1"/>
    <col min="9" max="16384" width="9" style="12"/>
  </cols>
  <sheetData>
    <row r="1" spans="1:8" s="19" customFormat="1" ht="31.5">
      <c r="A1" s="17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7" t="s">
        <v>5</v>
      </c>
      <c r="G1" s="17" t="s">
        <v>6</v>
      </c>
      <c r="H1" s="17" t="s">
        <v>7</v>
      </c>
    </row>
    <row r="2" spans="1:8" ht="21.95" customHeight="1">
      <c r="A2" s="13" t="s">
        <v>8</v>
      </c>
      <c r="B2" s="14">
        <v>46036.5</v>
      </c>
      <c r="C2" s="20" t="s">
        <v>9</v>
      </c>
      <c r="D2" s="20" t="s">
        <v>10</v>
      </c>
      <c r="E2" s="15">
        <v>75</v>
      </c>
      <c r="F2" s="20" t="s">
        <v>11</v>
      </c>
      <c r="G2" s="20" t="s">
        <v>12</v>
      </c>
      <c r="H2" s="13" t="s">
        <v>13</v>
      </c>
    </row>
    <row r="3" spans="1:8" ht="21.95" customHeight="1">
      <c r="A3" s="13" t="s">
        <v>8</v>
      </c>
      <c r="B3" s="14">
        <v>46037.5</v>
      </c>
      <c r="C3" s="20" t="s">
        <v>9</v>
      </c>
      <c r="D3" s="20" t="s">
        <v>14</v>
      </c>
      <c r="E3" s="15">
        <v>26.97</v>
      </c>
      <c r="F3" s="20" t="s">
        <v>15</v>
      </c>
      <c r="G3" s="20" t="s">
        <v>16</v>
      </c>
      <c r="H3" s="13" t="s">
        <v>17</v>
      </c>
    </row>
    <row r="4" spans="1:8" ht="21.95" customHeight="1">
      <c r="A4" s="13" t="s">
        <v>8</v>
      </c>
      <c r="B4" s="14">
        <v>46038.5</v>
      </c>
      <c r="C4" s="20" t="s">
        <v>9</v>
      </c>
      <c r="D4" s="20" t="s">
        <v>10</v>
      </c>
      <c r="E4" s="15">
        <v>160</v>
      </c>
      <c r="F4" s="20" t="s">
        <v>11</v>
      </c>
      <c r="G4" s="20" t="s">
        <v>12</v>
      </c>
      <c r="H4" s="13" t="s">
        <v>18</v>
      </c>
    </row>
    <row r="5" spans="1:8" ht="21.95" customHeight="1">
      <c r="A5" s="13" t="s">
        <v>8</v>
      </c>
      <c r="B5" s="14">
        <v>46042.5</v>
      </c>
      <c r="C5" s="20" t="s">
        <v>9</v>
      </c>
      <c r="D5" s="20" t="s">
        <v>19</v>
      </c>
      <c r="E5" s="15">
        <v>2</v>
      </c>
      <c r="F5" s="20" t="s">
        <v>20</v>
      </c>
      <c r="G5" s="20" t="s">
        <v>16</v>
      </c>
      <c r="H5" s="13" t="s">
        <v>21</v>
      </c>
    </row>
    <row r="6" spans="1:8" ht="21.95" customHeight="1">
      <c r="A6" s="13" t="s">
        <v>8</v>
      </c>
      <c r="B6" s="14">
        <v>46042.5</v>
      </c>
      <c r="C6" s="20" t="s">
        <v>9</v>
      </c>
      <c r="D6" s="20" t="s">
        <v>19</v>
      </c>
      <c r="E6" s="15">
        <v>2</v>
      </c>
      <c r="F6" s="20" t="s">
        <v>20</v>
      </c>
      <c r="G6" s="20" t="s">
        <v>16</v>
      </c>
      <c r="H6" s="13" t="s">
        <v>22</v>
      </c>
    </row>
    <row r="7" spans="1:8" ht="21.95" customHeight="1">
      <c r="A7" s="13" t="s">
        <v>8</v>
      </c>
      <c r="B7" s="14">
        <v>46043.5</v>
      </c>
      <c r="C7" s="20" t="s">
        <v>9</v>
      </c>
      <c r="D7" s="20" t="s">
        <v>19</v>
      </c>
      <c r="E7" s="15">
        <v>2</v>
      </c>
      <c r="F7" s="20" t="s">
        <v>20</v>
      </c>
      <c r="G7" s="20" t="s">
        <v>16</v>
      </c>
      <c r="H7" s="13" t="s">
        <v>23</v>
      </c>
    </row>
    <row r="8" spans="1:8" ht="21.95" customHeight="1">
      <c r="A8" s="13" t="s">
        <v>8</v>
      </c>
      <c r="B8" s="14">
        <v>46043.5</v>
      </c>
      <c r="C8" s="20" t="s">
        <v>9</v>
      </c>
      <c r="D8" s="20" t="s">
        <v>19</v>
      </c>
      <c r="E8" s="15">
        <v>2</v>
      </c>
      <c r="F8" s="20" t="s">
        <v>20</v>
      </c>
      <c r="G8" s="20" t="s">
        <v>16</v>
      </c>
      <c r="H8" s="13" t="s">
        <v>24</v>
      </c>
    </row>
    <row r="9" spans="1:8" ht="21.95" customHeight="1">
      <c r="A9" s="13" t="s">
        <v>8</v>
      </c>
      <c r="B9" s="14">
        <v>46043.5</v>
      </c>
      <c r="C9" s="20" t="s">
        <v>9</v>
      </c>
      <c r="D9" s="20" t="s">
        <v>19</v>
      </c>
      <c r="E9" s="15">
        <v>2</v>
      </c>
      <c r="F9" s="20" t="s">
        <v>20</v>
      </c>
      <c r="G9" s="20" t="s">
        <v>16</v>
      </c>
      <c r="H9" s="13" t="s">
        <v>25</v>
      </c>
    </row>
    <row r="10" spans="1:8" ht="21.95" customHeight="1">
      <c r="A10" s="13" t="s">
        <v>8</v>
      </c>
      <c r="B10" s="14">
        <v>46043.5</v>
      </c>
      <c r="C10" s="20" t="s">
        <v>9</v>
      </c>
      <c r="D10" s="20" t="s">
        <v>19</v>
      </c>
      <c r="E10" s="15">
        <v>2</v>
      </c>
      <c r="F10" s="20" t="s">
        <v>20</v>
      </c>
      <c r="G10" s="20" t="s">
        <v>16</v>
      </c>
      <c r="H10" s="13" t="s">
        <v>26</v>
      </c>
    </row>
    <row r="11" spans="1:8" ht="21.95" customHeight="1">
      <c r="A11" s="13" t="s">
        <v>8</v>
      </c>
      <c r="B11" s="14">
        <v>46043.5</v>
      </c>
      <c r="C11" s="20" t="s">
        <v>9</v>
      </c>
      <c r="D11" s="20" t="s">
        <v>19</v>
      </c>
      <c r="E11" s="15">
        <v>2.1</v>
      </c>
      <c r="F11" s="20" t="s">
        <v>20</v>
      </c>
      <c r="G11" s="20" t="s">
        <v>16</v>
      </c>
      <c r="H11" s="13" t="s">
        <v>27</v>
      </c>
    </row>
    <row r="12" spans="1:8" ht="21.95" customHeight="1">
      <c r="A12" s="13" t="s">
        <v>8</v>
      </c>
      <c r="B12" s="14">
        <v>46043.5</v>
      </c>
      <c r="C12" s="20" t="s">
        <v>9</v>
      </c>
      <c r="D12" s="20" t="s">
        <v>19</v>
      </c>
      <c r="E12" s="15">
        <v>2.71</v>
      </c>
      <c r="F12" s="20" t="s">
        <v>20</v>
      </c>
      <c r="G12" s="20" t="s">
        <v>16</v>
      </c>
      <c r="H12" s="13" t="s">
        <v>28</v>
      </c>
    </row>
    <row r="13" spans="1:8" ht="21.95" customHeight="1">
      <c r="A13" s="13" t="s">
        <v>8</v>
      </c>
      <c r="B13" s="14">
        <v>46044.5</v>
      </c>
      <c r="C13" s="20" t="s">
        <v>9</v>
      </c>
      <c r="D13" s="20" t="s">
        <v>19</v>
      </c>
      <c r="E13" s="15">
        <v>2</v>
      </c>
      <c r="F13" s="20" t="s">
        <v>20</v>
      </c>
      <c r="G13" s="20" t="s">
        <v>16</v>
      </c>
      <c r="H13" s="13" t="s">
        <v>29</v>
      </c>
    </row>
    <row r="14" spans="1:8" ht="21.95" customHeight="1">
      <c r="A14" s="13" t="s">
        <v>8</v>
      </c>
      <c r="B14" s="14">
        <v>46044.5</v>
      </c>
      <c r="C14" s="20" t="s">
        <v>9</v>
      </c>
      <c r="D14" s="20" t="s">
        <v>19</v>
      </c>
      <c r="E14" s="15">
        <v>2</v>
      </c>
      <c r="F14" s="20" t="s">
        <v>20</v>
      </c>
      <c r="G14" s="20" t="s">
        <v>16</v>
      </c>
      <c r="H14" s="13" t="s">
        <v>30</v>
      </c>
    </row>
    <row r="15" spans="1:8" ht="21.95" customHeight="1">
      <c r="A15" s="13" t="s">
        <v>8</v>
      </c>
      <c r="B15" s="14">
        <v>46044.5</v>
      </c>
      <c r="C15" s="20" t="s">
        <v>9</v>
      </c>
      <c r="D15" s="20" t="s">
        <v>19</v>
      </c>
      <c r="E15" s="15">
        <v>2</v>
      </c>
      <c r="F15" s="20" t="s">
        <v>20</v>
      </c>
      <c r="G15" s="20" t="s">
        <v>16</v>
      </c>
      <c r="H15" s="13" t="s">
        <v>31</v>
      </c>
    </row>
    <row r="16" spans="1:8" ht="21.95" customHeight="1">
      <c r="A16" s="13" t="s">
        <v>8</v>
      </c>
      <c r="B16" s="14">
        <v>46045.5</v>
      </c>
      <c r="C16" s="20" t="s">
        <v>9</v>
      </c>
      <c r="D16" s="20" t="s">
        <v>19</v>
      </c>
      <c r="E16" s="15">
        <v>13</v>
      </c>
      <c r="F16" s="20" t="s">
        <v>20</v>
      </c>
      <c r="G16" s="20" t="s">
        <v>16</v>
      </c>
      <c r="H16" s="13" t="s">
        <v>32</v>
      </c>
    </row>
    <row r="17" spans="1:8" ht="21.95" customHeight="1">
      <c r="A17" s="13" t="s">
        <v>8</v>
      </c>
      <c r="B17" s="14">
        <v>46052.5</v>
      </c>
      <c r="C17" s="20" t="s">
        <v>33</v>
      </c>
      <c r="D17" s="20" t="s">
        <v>34</v>
      </c>
      <c r="E17" s="15">
        <v>100</v>
      </c>
      <c r="F17" s="20" t="s">
        <v>35</v>
      </c>
      <c r="G17" s="20" t="s">
        <v>36</v>
      </c>
      <c r="H17" s="13" t="s">
        <v>37</v>
      </c>
    </row>
    <row r="18" spans="1:8" ht="21.95" customHeight="1">
      <c r="A18" s="13" t="s">
        <v>38</v>
      </c>
      <c r="B18" s="14">
        <v>46055.5</v>
      </c>
      <c r="C18" s="20" t="s">
        <v>9</v>
      </c>
      <c r="D18" s="20" t="s">
        <v>39</v>
      </c>
      <c r="E18" s="15">
        <v>30</v>
      </c>
      <c r="F18" s="20" t="s">
        <v>40</v>
      </c>
      <c r="G18" s="20" t="s">
        <v>41</v>
      </c>
      <c r="H18" s="13" t="s">
        <v>42</v>
      </c>
    </row>
    <row r="19" spans="1:8" ht="21.95" customHeight="1">
      <c r="A19" s="13" t="s">
        <v>38</v>
      </c>
      <c r="B19" s="14">
        <v>46055.5</v>
      </c>
      <c r="C19" s="20" t="s">
        <v>9</v>
      </c>
      <c r="D19" s="20" t="s">
        <v>43</v>
      </c>
      <c r="E19" s="15">
        <v>51.67</v>
      </c>
      <c r="F19" s="20" t="s">
        <v>44</v>
      </c>
      <c r="G19" s="20" t="s">
        <v>45</v>
      </c>
      <c r="H19" s="13" t="s">
        <v>46</v>
      </c>
    </row>
    <row r="20" spans="1:8" ht="21.95" customHeight="1">
      <c r="A20" s="13" t="s">
        <v>38</v>
      </c>
      <c r="B20" s="14">
        <v>46062.5</v>
      </c>
      <c r="C20" s="20" t="s">
        <v>33</v>
      </c>
      <c r="D20" s="20" t="s">
        <v>47</v>
      </c>
      <c r="E20" s="15">
        <v>500</v>
      </c>
      <c r="F20" s="20" t="s">
        <v>35</v>
      </c>
      <c r="G20" s="20" t="s">
        <v>48</v>
      </c>
      <c r="H20" s="13" t="s">
        <v>49</v>
      </c>
    </row>
    <row r="21" spans="1:8" ht="21.95" customHeight="1">
      <c r="A21" s="13" t="s">
        <v>38</v>
      </c>
      <c r="B21" s="14">
        <v>46063.5</v>
      </c>
      <c r="C21" s="20" t="s">
        <v>33</v>
      </c>
      <c r="D21" s="20" t="s">
        <v>50</v>
      </c>
      <c r="E21" s="15">
        <v>500</v>
      </c>
      <c r="F21" s="20" t="s">
        <v>35</v>
      </c>
      <c r="G21" s="20" t="s">
        <v>48</v>
      </c>
      <c r="H21" s="13" t="s">
        <v>51</v>
      </c>
    </row>
    <row r="22" spans="1:8" ht="21.95" customHeight="1">
      <c r="A22" s="13" t="s">
        <v>38</v>
      </c>
      <c r="B22" s="14">
        <v>46065.5</v>
      </c>
      <c r="C22" s="20" t="s">
        <v>33</v>
      </c>
      <c r="D22" s="20" t="s">
        <v>52</v>
      </c>
      <c r="E22" s="15">
        <v>100</v>
      </c>
      <c r="F22" s="20" t="s">
        <v>35</v>
      </c>
      <c r="G22" s="20" t="s">
        <v>53</v>
      </c>
      <c r="H22" s="13" t="s">
        <v>54</v>
      </c>
    </row>
    <row r="23" spans="1:8" ht="21.95" customHeight="1">
      <c r="A23" s="13" t="s">
        <v>38</v>
      </c>
      <c r="B23" s="14">
        <v>46071.5</v>
      </c>
      <c r="C23" s="20" t="s">
        <v>9</v>
      </c>
      <c r="D23" s="20" t="s">
        <v>19</v>
      </c>
      <c r="E23" s="15">
        <v>10.89</v>
      </c>
      <c r="F23" s="20" t="s">
        <v>20</v>
      </c>
      <c r="G23" s="20" t="s">
        <v>16</v>
      </c>
      <c r="H23" s="13" t="s">
        <v>55</v>
      </c>
    </row>
    <row r="24" spans="1:8" ht="21.95" customHeight="1">
      <c r="A24" s="13" t="s">
        <v>56</v>
      </c>
      <c r="B24" s="14">
        <v>46092.5</v>
      </c>
      <c r="C24" s="20" t="s">
        <v>9</v>
      </c>
      <c r="D24" s="20" t="s">
        <v>10</v>
      </c>
      <c r="E24" s="15">
        <v>120</v>
      </c>
      <c r="F24" s="20" t="s">
        <v>11</v>
      </c>
      <c r="G24" s="20" t="s">
        <v>12</v>
      </c>
      <c r="H24" s="13" t="s">
        <v>57</v>
      </c>
    </row>
    <row r="25" spans="1:8" ht="21.95" customHeight="1">
      <c r="A25" s="13" t="s">
        <v>56</v>
      </c>
      <c r="B25" s="14">
        <v>46099.5</v>
      </c>
      <c r="C25" s="20" t="s">
        <v>33</v>
      </c>
      <c r="D25" s="20" t="s">
        <v>52</v>
      </c>
      <c r="E25" s="15">
        <v>1400</v>
      </c>
      <c r="F25" s="20" t="s">
        <v>35</v>
      </c>
      <c r="G25" s="20" t="s">
        <v>53</v>
      </c>
      <c r="H25" s="13" t="s">
        <v>58</v>
      </c>
    </row>
    <row r="26" spans="1:8" ht="21.95" customHeight="1">
      <c r="A26" s="13" t="s">
        <v>56</v>
      </c>
      <c r="B26" s="14">
        <v>46100.5</v>
      </c>
      <c r="C26" s="20" t="s">
        <v>9</v>
      </c>
      <c r="D26" s="20" t="s">
        <v>10</v>
      </c>
      <c r="E26" s="15">
        <v>80</v>
      </c>
      <c r="F26" s="20" t="s">
        <v>11</v>
      </c>
      <c r="G26" s="20" t="s">
        <v>12</v>
      </c>
      <c r="H26" s="13" t="s">
        <v>59</v>
      </c>
    </row>
    <row r="27" spans="1:8" ht="21.95" customHeight="1">
      <c r="A27" s="13" t="s">
        <v>56</v>
      </c>
      <c r="B27" s="14">
        <v>46100.5</v>
      </c>
      <c r="C27" s="20" t="s">
        <v>9</v>
      </c>
      <c r="D27" s="20" t="s">
        <v>10</v>
      </c>
      <c r="E27" s="15">
        <v>80</v>
      </c>
      <c r="F27" s="20" t="s">
        <v>11</v>
      </c>
      <c r="G27" s="20" t="s">
        <v>12</v>
      </c>
      <c r="H27" s="13" t="s">
        <v>60</v>
      </c>
    </row>
    <row r="28" spans="1:8" ht="21.95" customHeight="1">
      <c r="A28" s="13" t="s">
        <v>56</v>
      </c>
      <c r="B28" s="14">
        <v>46100.5</v>
      </c>
      <c r="C28" s="20" t="s">
        <v>9</v>
      </c>
      <c r="D28" s="20" t="s">
        <v>10</v>
      </c>
      <c r="E28" s="15">
        <v>96</v>
      </c>
      <c r="F28" s="20" t="s">
        <v>11</v>
      </c>
      <c r="G28" s="20" t="s">
        <v>12</v>
      </c>
      <c r="H28" s="13" t="s">
        <v>61</v>
      </c>
    </row>
    <row r="29" spans="1:8" ht="21.95" customHeight="1">
      <c r="A29" s="13" t="s">
        <v>56</v>
      </c>
      <c r="B29" s="14">
        <v>46104.5</v>
      </c>
      <c r="C29" s="20" t="s">
        <v>33</v>
      </c>
      <c r="D29" s="20" t="s">
        <v>52</v>
      </c>
      <c r="E29" s="15">
        <v>254.07</v>
      </c>
      <c r="F29" s="20" t="s">
        <v>35</v>
      </c>
      <c r="G29" s="20" t="s">
        <v>62</v>
      </c>
      <c r="H29" s="13" t="s">
        <v>63</v>
      </c>
    </row>
    <row r="30" spans="1:8" ht="21.95" customHeight="1">
      <c r="A30" s="13" t="s">
        <v>56</v>
      </c>
      <c r="B30" s="14">
        <v>46105.5</v>
      </c>
      <c r="C30" s="20" t="s">
        <v>9</v>
      </c>
      <c r="D30" s="20" t="s">
        <v>64</v>
      </c>
      <c r="E30" s="15">
        <v>420.34</v>
      </c>
      <c r="F30" s="20" t="s">
        <v>65</v>
      </c>
      <c r="G30" s="20" t="s">
        <v>66</v>
      </c>
      <c r="H30" s="13" t="s">
        <v>67</v>
      </c>
    </row>
    <row r="31" spans="1:8" ht="21.95" customHeight="1">
      <c r="A31" s="13" t="s">
        <v>56</v>
      </c>
      <c r="B31" s="14">
        <v>46107.5</v>
      </c>
      <c r="C31" s="20" t="s">
        <v>9</v>
      </c>
      <c r="D31" s="20" t="s">
        <v>64</v>
      </c>
      <c r="E31" s="15">
        <v>112.31</v>
      </c>
      <c r="F31" s="20" t="s">
        <v>65</v>
      </c>
      <c r="G31" s="20" t="s">
        <v>66</v>
      </c>
      <c r="H31" s="13" t="s">
        <v>68</v>
      </c>
    </row>
    <row r="32" spans="1:8" ht="21.95" customHeight="1">
      <c r="A32" s="13" t="s">
        <v>56</v>
      </c>
      <c r="B32" s="14">
        <v>46108.5</v>
      </c>
      <c r="C32" s="20" t="s">
        <v>9</v>
      </c>
      <c r="D32" s="20" t="s">
        <v>69</v>
      </c>
      <c r="E32" s="15">
        <v>2618.71</v>
      </c>
      <c r="F32" s="20" t="s">
        <v>65</v>
      </c>
      <c r="G32" s="20" t="s">
        <v>66</v>
      </c>
      <c r="H32" s="13" t="s">
        <v>70</v>
      </c>
    </row>
    <row r="33" spans="1:8" ht="21.95" customHeight="1">
      <c r="A33" s="13" t="s">
        <v>56</v>
      </c>
      <c r="B33" s="14">
        <v>46108.5</v>
      </c>
      <c r="C33" s="20" t="s">
        <v>33</v>
      </c>
      <c r="D33" s="20" t="s">
        <v>71</v>
      </c>
      <c r="E33" s="15">
        <v>67</v>
      </c>
      <c r="F33" s="20" t="s">
        <v>35</v>
      </c>
      <c r="G33" s="20" t="s">
        <v>72</v>
      </c>
      <c r="H33" s="13" t="s">
        <v>73</v>
      </c>
    </row>
    <row r="34" spans="1:8" ht="21.95" customHeight="1">
      <c r="A34" s="13" t="s">
        <v>56</v>
      </c>
      <c r="B34" s="14">
        <v>46111.5</v>
      </c>
      <c r="C34" s="20" t="s">
        <v>9</v>
      </c>
      <c r="D34" s="20" t="s">
        <v>74</v>
      </c>
      <c r="E34" s="15">
        <v>100.39</v>
      </c>
      <c r="F34" s="20" t="s">
        <v>40</v>
      </c>
      <c r="G34" s="20" t="s">
        <v>75</v>
      </c>
      <c r="H34" s="13" t="s">
        <v>76</v>
      </c>
    </row>
    <row r="35" spans="1:8" ht="21.95" customHeight="1">
      <c r="A35" s="13" t="s">
        <v>56</v>
      </c>
      <c r="B35" s="14">
        <v>46111.5</v>
      </c>
      <c r="C35" s="20" t="s">
        <v>33</v>
      </c>
      <c r="D35" s="20" t="s">
        <v>77</v>
      </c>
      <c r="E35" s="15">
        <v>700</v>
      </c>
      <c r="F35" s="20" t="s">
        <v>35</v>
      </c>
      <c r="G35" s="20" t="s">
        <v>78</v>
      </c>
      <c r="H35" s="13" t="s">
        <v>79</v>
      </c>
    </row>
    <row r="36" spans="1:8" ht="21.95" customHeight="1">
      <c r="A36" s="13" t="s">
        <v>56</v>
      </c>
      <c r="B36" s="14">
        <v>46112.5</v>
      </c>
      <c r="C36" s="20" t="s">
        <v>33</v>
      </c>
      <c r="D36" s="20" t="s">
        <v>80</v>
      </c>
      <c r="E36" s="15">
        <v>2000</v>
      </c>
      <c r="F36" s="20" t="s">
        <v>81</v>
      </c>
      <c r="G36" s="20" t="s">
        <v>82</v>
      </c>
      <c r="H36" s="13" t="s">
        <v>83</v>
      </c>
    </row>
    <row r="37" spans="1:8" ht="21.95" customHeight="1">
      <c r="A37" s="13" t="s">
        <v>84</v>
      </c>
      <c r="B37" s="14">
        <v>46113.5</v>
      </c>
      <c r="C37" s="20" t="s">
        <v>33</v>
      </c>
      <c r="D37" s="20" t="s">
        <v>85</v>
      </c>
      <c r="E37" s="15">
        <v>9</v>
      </c>
      <c r="F37" s="20" t="s">
        <v>86</v>
      </c>
      <c r="G37" s="20" t="s">
        <v>16</v>
      </c>
      <c r="H37" s="13" t="s">
        <v>87</v>
      </c>
    </row>
    <row r="38" spans="1:8" ht="21.95" customHeight="1">
      <c r="A38" s="13" t="s">
        <v>84</v>
      </c>
      <c r="B38" s="14">
        <v>46114.5</v>
      </c>
      <c r="C38" s="20" t="s">
        <v>9</v>
      </c>
      <c r="D38" s="20" t="s">
        <v>10</v>
      </c>
      <c r="E38" s="15">
        <v>60</v>
      </c>
      <c r="F38" s="20" t="s">
        <v>11</v>
      </c>
      <c r="G38" s="20" t="s">
        <v>12</v>
      </c>
      <c r="H38" s="13" t="s">
        <v>88</v>
      </c>
    </row>
    <row r="39" spans="1:8" ht="21.95" customHeight="1">
      <c r="A39" s="13" t="s">
        <v>84</v>
      </c>
      <c r="B39" s="14">
        <v>46114.5</v>
      </c>
      <c r="C39" s="20" t="s">
        <v>9</v>
      </c>
      <c r="D39" s="20" t="s">
        <v>10</v>
      </c>
      <c r="E39" s="15">
        <v>72</v>
      </c>
      <c r="F39" s="20" t="s">
        <v>11</v>
      </c>
      <c r="G39" s="20" t="s">
        <v>12</v>
      </c>
      <c r="H39" s="13" t="s">
        <v>89</v>
      </c>
    </row>
    <row r="40" spans="1:8" ht="21.95" customHeight="1">
      <c r="A40" s="13" t="s">
        <v>84</v>
      </c>
      <c r="B40" s="14">
        <v>46115.5</v>
      </c>
      <c r="C40" s="20" t="s">
        <v>9</v>
      </c>
      <c r="D40" s="20" t="s">
        <v>10</v>
      </c>
      <c r="E40" s="15">
        <v>60</v>
      </c>
      <c r="F40" s="20" t="s">
        <v>11</v>
      </c>
      <c r="G40" s="20" t="s">
        <v>12</v>
      </c>
      <c r="H40" s="13" t="s">
        <v>90</v>
      </c>
    </row>
    <row r="41" spans="1:8" ht="21.95" customHeight="1">
      <c r="A41" s="13" t="s">
        <v>84</v>
      </c>
      <c r="B41" s="14">
        <v>46118.5</v>
      </c>
      <c r="C41" s="20" t="s">
        <v>9</v>
      </c>
      <c r="D41" s="20" t="s">
        <v>10</v>
      </c>
      <c r="E41" s="15">
        <v>124</v>
      </c>
      <c r="F41" s="20" t="s">
        <v>11</v>
      </c>
      <c r="G41" s="20" t="s">
        <v>12</v>
      </c>
      <c r="H41" s="13" t="s">
        <v>91</v>
      </c>
    </row>
    <row r="42" spans="1:8" ht="21.95" customHeight="1">
      <c r="A42" s="13" t="s">
        <v>84</v>
      </c>
      <c r="B42" s="14">
        <v>46121.5</v>
      </c>
      <c r="C42" s="20" t="s">
        <v>33</v>
      </c>
      <c r="D42" s="20" t="s">
        <v>80</v>
      </c>
      <c r="E42" s="15">
        <v>620</v>
      </c>
      <c r="F42" s="20" t="s">
        <v>81</v>
      </c>
      <c r="G42" s="20" t="s">
        <v>82</v>
      </c>
      <c r="H42" s="13" t="s">
        <v>92</v>
      </c>
    </row>
    <row r="43" spans="1:8" ht="21.95" customHeight="1">
      <c r="A43" s="13" t="s">
        <v>84</v>
      </c>
      <c r="B43" s="14">
        <v>46125.5</v>
      </c>
      <c r="C43" s="20" t="s">
        <v>33</v>
      </c>
      <c r="D43" s="20" t="s">
        <v>52</v>
      </c>
      <c r="E43" s="15">
        <v>159.38</v>
      </c>
      <c r="F43" s="20" t="s">
        <v>35</v>
      </c>
      <c r="G43" s="20" t="s">
        <v>93</v>
      </c>
      <c r="H43" s="13" t="s">
        <v>94</v>
      </c>
    </row>
    <row r="44" spans="1:8" ht="21.95" customHeight="1">
      <c r="A44" s="13" t="s">
        <v>84</v>
      </c>
      <c r="B44" s="14">
        <v>46125.5</v>
      </c>
      <c r="C44" s="20" t="s">
        <v>33</v>
      </c>
      <c r="D44" s="20" t="s">
        <v>52</v>
      </c>
      <c r="E44" s="15">
        <v>240</v>
      </c>
      <c r="F44" s="20" t="s">
        <v>35</v>
      </c>
      <c r="G44" s="20" t="s">
        <v>95</v>
      </c>
      <c r="H44" s="13" t="s">
        <v>96</v>
      </c>
    </row>
    <row r="45" spans="1:8" ht="21.95" customHeight="1">
      <c r="A45" s="13" t="s">
        <v>84</v>
      </c>
      <c r="B45" s="14">
        <v>46126.5</v>
      </c>
      <c r="C45" s="20" t="s">
        <v>33</v>
      </c>
      <c r="D45" s="20" t="s">
        <v>77</v>
      </c>
      <c r="E45" s="15">
        <v>1100</v>
      </c>
      <c r="F45" s="20" t="s">
        <v>35</v>
      </c>
      <c r="G45" s="20" t="s">
        <v>97</v>
      </c>
      <c r="H45" s="13" t="s">
        <v>98</v>
      </c>
    </row>
    <row r="46" spans="1:8" ht="21.95" customHeight="1">
      <c r="A46" s="13" t="s">
        <v>84</v>
      </c>
      <c r="B46" s="14">
        <v>46127.5</v>
      </c>
      <c r="C46" s="20" t="s">
        <v>9</v>
      </c>
      <c r="D46" s="20" t="s">
        <v>14</v>
      </c>
      <c r="E46" s="15">
        <v>89.85</v>
      </c>
      <c r="F46" s="20" t="s">
        <v>15</v>
      </c>
      <c r="G46" s="20" t="s">
        <v>16</v>
      </c>
      <c r="H46" s="13" t="s">
        <v>99</v>
      </c>
    </row>
    <row r="47" spans="1:8" ht="21.95" customHeight="1">
      <c r="A47" s="13" t="s">
        <v>84</v>
      </c>
      <c r="B47" s="14">
        <v>46129.5</v>
      </c>
      <c r="C47" s="20" t="s">
        <v>9</v>
      </c>
      <c r="D47" s="20" t="s">
        <v>10</v>
      </c>
      <c r="E47" s="15">
        <v>60</v>
      </c>
      <c r="F47" s="20" t="s">
        <v>11</v>
      </c>
      <c r="G47" s="20" t="s">
        <v>12</v>
      </c>
      <c r="H47" s="13" t="s">
        <v>100</v>
      </c>
    </row>
    <row r="48" spans="1:8" ht="21.95" customHeight="1">
      <c r="A48" s="13" t="s">
        <v>84</v>
      </c>
      <c r="B48" s="14">
        <v>46132.5</v>
      </c>
      <c r="C48" s="20" t="s">
        <v>9</v>
      </c>
      <c r="D48" s="20" t="s">
        <v>101</v>
      </c>
      <c r="E48" s="15">
        <v>203.14</v>
      </c>
      <c r="F48" s="20" t="s">
        <v>44</v>
      </c>
      <c r="G48" s="20" t="s">
        <v>66</v>
      </c>
      <c r="H48" s="13" t="s">
        <v>102</v>
      </c>
    </row>
    <row r="49" spans="1:8" ht="21.95" customHeight="1">
      <c r="A49" s="13" t="s">
        <v>84</v>
      </c>
      <c r="B49" s="14">
        <v>46133.5</v>
      </c>
      <c r="C49" s="20" t="s">
        <v>33</v>
      </c>
      <c r="D49" s="20" t="s">
        <v>77</v>
      </c>
      <c r="E49" s="15">
        <v>564</v>
      </c>
      <c r="F49" s="20" t="s">
        <v>35</v>
      </c>
      <c r="G49" s="20" t="s">
        <v>97</v>
      </c>
      <c r="H49" s="13" t="s">
        <v>103</v>
      </c>
    </row>
    <row r="50" spans="1:8" ht="21.95" customHeight="1">
      <c r="A50" s="13" t="s">
        <v>84</v>
      </c>
      <c r="B50" s="14">
        <v>46134.5</v>
      </c>
      <c r="C50" s="20" t="s">
        <v>33</v>
      </c>
      <c r="D50" s="20" t="s">
        <v>77</v>
      </c>
      <c r="E50" s="15">
        <v>480</v>
      </c>
      <c r="F50" s="20" t="s">
        <v>35</v>
      </c>
      <c r="G50" s="20" t="s">
        <v>97</v>
      </c>
      <c r="H50" s="13" t="s">
        <v>104</v>
      </c>
    </row>
    <row r="51" spans="1:8" ht="21.95" customHeight="1">
      <c r="A51" s="13" t="s">
        <v>84</v>
      </c>
      <c r="B51" s="14">
        <v>46139.5</v>
      </c>
      <c r="C51" s="20" t="s">
        <v>9</v>
      </c>
      <c r="D51" s="20" t="s">
        <v>105</v>
      </c>
      <c r="E51" s="15">
        <v>230</v>
      </c>
      <c r="F51" s="20" t="s">
        <v>15</v>
      </c>
      <c r="G51" s="20" t="s">
        <v>106</v>
      </c>
      <c r="H51" s="13" t="s">
        <v>107</v>
      </c>
    </row>
    <row r="52" spans="1:8" ht="21.95" customHeight="1">
      <c r="A52" s="13" t="s">
        <v>84</v>
      </c>
      <c r="B52" s="14">
        <v>46140.5</v>
      </c>
      <c r="C52" s="20" t="s">
        <v>9</v>
      </c>
      <c r="D52" s="20" t="s">
        <v>10</v>
      </c>
      <c r="E52" s="15">
        <v>72</v>
      </c>
      <c r="F52" s="20" t="s">
        <v>11</v>
      </c>
      <c r="G52" s="20" t="s">
        <v>12</v>
      </c>
      <c r="H52" s="13" t="s">
        <v>108</v>
      </c>
    </row>
    <row r="53" spans="1:8" ht="21.95" customHeight="1">
      <c r="A53" s="13" t="s">
        <v>109</v>
      </c>
      <c r="B53" s="14">
        <v>46143.5</v>
      </c>
      <c r="C53" s="20" t="s">
        <v>33</v>
      </c>
      <c r="D53" s="20" t="s">
        <v>85</v>
      </c>
      <c r="E53" s="15">
        <v>10.62</v>
      </c>
      <c r="F53" s="20" t="s">
        <v>86</v>
      </c>
      <c r="G53" s="20" t="s">
        <v>16</v>
      </c>
      <c r="H53" s="13" t="s">
        <v>110</v>
      </c>
    </row>
    <row r="54" spans="1:8" ht="21.95" customHeight="1">
      <c r="A54" s="13" t="s">
        <v>109</v>
      </c>
      <c r="B54" s="14">
        <v>46146.5</v>
      </c>
      <c r="C54" s="20" t="s">
        <v>33</v>
      </c>
      <c r="D54" s="20" t="s">
        <v>111</v>
      </c>
      <c r="E54" s="15">
        <v>200</v>
      </c>
      <c r="F54" s="20" t="s">
        <v>35</v>
      </c>
      <c r="G54" s="20" t="s">
        <v>112</v>
      </c>
      <c r="H54" s="13" t="s">
        <v>113</v>
      </c>
    </row>
    <row r="55" spans="1:8" ht="21.95" customHeight="1">
      <c r="A55" s="13" t="s">
        <v>109</v>
      </c>
      <c r="B55" s="14">
        <v>46147.5</v>
      </c>
      <c r="C55" s="20" t="s">
        <v>9</v>
      </c>
      <c r="D55" s="20" t="s">
        <v>10</v>
      </c>
      <c r="E55" s="15">
        <v>172</v>
      </c>
      <c r="F55" s="20" t="s">
        <v>11</v>
      </c>
      <c r="G55" s="20" t="s">
        <v>12</v>
      </c>
      <c r="H55" s="13" t="s">
        <v>114</v>
      </c>
    </row>
    <row r="56" spans="1:8" ht="21.95" customHeight="1">
      <c r="A56" s="13" t="s">
        <v>109</v>
      </c>
      <c r="B56" s="14">
        <v>46149.5</v>
      </c>
      <c r="C56" s="20" t="s">
        <v>9</v>
      </c>
      <c r="D56" s="20" t="s">
        <v>115</v>
      </c>
      <c r="E56" s="15">
        <v>164.89</v>
      </c>
      <c r="F56" s="20" t="s">
        <v>40</v>
      </c>
      <c r="G56" s="20" t="s">
        <v>82</v>
      </c>
      <c r="H56" s="13" t="s">
        <v>116</v>
      </c>
    </row>
    <row r="57" spans="1:8" ht="21.95" customHeight="1">
      <c r="A57" s="13" t="s">
        <v>109</v>
      </c>
      <c r="B57" s="14">
        <v>46155.5</v>
      </c>
      <c r="C57" s="20" t="s">
        <v>9</v>
      </c>
      <c r="D57" s="20" t="s">
        <v>117</v>
      </c>
      <c r="E57" s="15">
        <v>48.53</v>
      </c>
      <c r="F57" s="20" t="s">
        <v>118</v>
      </c>
      <c r="G57" s="20" t="s">
        <v>119</v>
      </c>
      <c r="H57" s="13" t="s">
        <v>120</v>
      </c>
    </row>
    <row r="58" spans="1:8" ht="21.95" customHeight="1">
      <c r="A58" s="13" t="s">
        <v>109</v>
      </c>
      <c r="B58" s="14">
        <v>46156.5</v>
      </c>
      <c r="C58" s="20" t="s">
        <v>9</v>
      </c>
      <c r="D58" s="20" t="s">
        <v>80</v>
      </c>
      <c r="E58" s="15">
        <v>500</v>
      </c>
      <c r="F58" s="20" t="s">
        <v>81</v>
      </c>
      <c r="G58" s="20" t="s">
        <v>82</v>
      </c>
      <c r="H58" s="13" t="s">
        <v>121</v>
      </c>
    </row>
    <row r="59" spans="1:8" ht="21.95" customHeight="1">
      <c r="A59" s="13" t="s">
        <v>109</v>
      </c>
      <c r="B59" s="14">
        <v>46162.5</v>
      </c>
      <c r="C59" s="20" t="s">
        <v>9</v>
      </c>
      <c r="D59" s="20" t="s">
        <v>80</v>
      </c>
      <c r="E59" s="15">
        <v>660</v>
      </c>
      <c r="F59" s="20" t="s">
        <v>81</v>
      </c>
      <c r="G59" s="20" t="s">
        <v>82</v>
      </c>
      <c r="H59" s="13" t="s">
        <v>122</v>
      </c>
    </row>
    <row r="60" spans="1:8" ht="21.95" customHeight="1">
      <c r="A60" s="13" t="s">
        <v>109</v>
      </c>
      <c r="B60" s="14">
        <v>46168.5</v>
      </c>
      <c r="C60" s="20" t="s">
        <v>9</v>
      </c>
      <c r="D60" s="20" t="s">
        <v>69</v>
      </c>
      <c r="E60" s="15">
        <v>36.54</v>
      </c>
      <c r="F60" s="20" t="s">
        <v>65</v>
      </c>
      <c r="G60" s="20" t="s">
        <v>66</v>
      </c>
      <c r="H60" s="13" t="s">
        <v>123</v>
      </c>
    </row>
    <row r="61" spans="1:8" ht="21.95" customHeight="1">
      <c r="A61" s="13" t="s">
        <v>124</v>
      </c>
      <c r="B61" s="14">
        <v>46174.5</v>
      </c>
      <c r="C61" s="20" t="s">
        <v>33</v>
      </c>
      <c r="D61" s="20" t="s">
        <v>85</v>
      </c>
      <c r="E61" s="15">
        <v>3.23</v>
      </c>
      <c r="F61" s="20" t="s">
        <v>86</v>
      </c>
      <c r="G61" s="20" t="s">
        <v>16</v>
      </c>
      <c r="H61" s="13" t="s">
        <v>125</v>
      </c>
    </row>
    <row r="62" spans="1:8" ht="21.95" customHeight="1">
      <c r="A62" s="13" t="s">
        <v>124</v>
      </c>
      <c r="B62" s="14">
        <v>46176.5</v>
      </c>
      <c r="C62" s="20" t="s">
        <v>9</v>
      </c>
      <c r="D62" s="20" t="s">
        <v>80</v>
      </c>
      <c r="E62" s="15">
        <v>240</v>
      </c>
      <c r="F62" s="20" t="s">
        <v>81</v>
      </c>
      <c r="G62" s="20" t="s">
        <v>82</v>
      </c>
      <c r="H62" s="13" t="s">
        <v>126</v>
      </c>
    </row>
    <row r="63" spans="1:8" ht="21.95" customHeight="1">
      <c r="A63" s="13" t="s">
        <v>124</v>
      </c>
      <c r="B63" s="14">
        <v>46178.5</v>
      </c>
      <c r="C63" s="20" t="s">
        <v>33</v>
      </c>
      <c r="D63" s="20" t="s">
        <v>115</v>
      </c>
      <c r="E63" s="15">
        <v>468</v>
      </c>
      <c r="F63" s="20" t="s">
        <v>40</v>
      </c>
      <c r="G63" s="20" t="s">
        <v>82</v>
      </c>
      <c r="H63" s="13" t="s">
        <v>127</v>
      </c>
    </row>
    <row r="64" spans="1:8" ht="21.95" customHeight="1">
      <c r="A64" s="13" t="s">
        <v>124</v>
      </c>
      <c r="B64" s="14">
        <v>46184.5</v>
      </c>
      <c r="C64" s="20" t="s">
        <v>9</v>
      </c>
      <c r="D64" s="20" t="s">
        <v>10</v>
      </c>
      <c r="E64" s="15">
        <v>144</v>
      </c>
      <c r="F64" s="20" t="s">
        <v>11</v>
      </c>
      <c r="G64" s="20" t="s">
        <v>12</v>
      </c>
      <c r="H64" s="13" t="s">
        <v>128</v>
      </c>
    </row>
    <row r="65" spans="1:8" ht="21.95" customHeight="1">
      <c r="A65" s="13" t="s">
        <v>124</v>
      </c>
      <c r="B65" s="14">
        <v>46189.5</v>
      </c>
      <c r="C65" s="20" t="s">
        <v>33</v>
      </c>
      <c r="D65" s="20" t="s">
        <v>129</v>
      </c>
      <c r="E65" s="15">
        <v>55</v>
      </c>
      <c r="F65" s="20" t="s">
        <v>35</v>
      </c>
      <c r="G65" s="20" t="s">
        <v>130</v>
      </c>
      <c r="H65" s="13" t="s">
        <v>131</v>
      </c>
    </row>
    <row r="66" spans="1:8" ht="21.95" customHeight="1">
      <c r="A66" s="13" t="s">
        <v>124</v>
      </c>
      <c r="B66" s="14">
        <v>46191.5</v>
      </c>
      <c r="C66" s="20" t="s">
        <v>9</v>
      </c>
      <c r="D66" s="20" t="s">
        <v>10</v>
      </c>
      <c r="E66" s="15">
        <v>60</v>
      </c>
      <c r="F66" s="20" t="s">
        <v>11</v>
      </c>
      <c r="G66" s="20" t="s">
        <v>12</v>
      </c>
      <c r="H66" s="13" t="s">
        <v>132</v>
      </c>
    </row>
    <row r="67" spans="1:8" ht="21.95" customHeight="1">
      <c r="A67" s="13" t="s">
        <v>124</v>
      </c>
      <c r="B67" s="14">
        <v>46199.5</v>
      </c>
      <c r="C67" s="20" t="s">
        <v>9</v>
      </c>
      <c r="D67" s="20" t="s">
        <v>133</v>
      </c>
      <c r="E67" s="15">
        <v>6</v>
      </c>
      <c r="F67" s="20" t="s">
        <v>134</v>
      </c>
      <c r="G67" s="20" t="s">
        <v>135</v>
      </c>
      <c r="H67" s="13" t="s">
        <v>136</v>
      </c>
    </row>
    <row r="68" spans="1:8" ht="21.95" customHeight="1">
      <c r="A68" s="13" t="s">
        <v>137</v>
      </c>
      <c r="B68" s="14">
        <v>46206.5</v>
      </c>
      <c r="C68" s="20" t="s">
        <v>33</v>
      </c>
      <c r="D68" s="20" t="s">
        <v>80</v>
      </c>
      <c r="E68" s="15">
        <v>300</v>
      </c>
      <c r="F68" s="20" t="s">
        <v>81</v>
      </c>
      <c r="G68" s="20" t="s">
        <v>82</v>
      </c>
      <c r="H68" s="13" t="s">
        <v>138</v>
      </c>
    </row>
    <row r="69" spans="1:8" ht="21.95" customHeight="1">
      <c r="A69" s="13" t="s">
        <v>137</v>
      </c>
      <c r="B69" s="14">
        <v>46213.5</v>
      </c>
      <c r="C69" s="20" t="s">
        <v>9</v>
      </c>
      <c r="D69" s="20" t="s">
        <v>139</v>
      </c>
      <c r="E69" s="15">
        <v>39.380000000000003</v>
      </c>
      <c r="F69" s="20" t="s">
        <v>65</v>
      </c>
      <c r="G69" s="20" t="s">
        <v>66</v>
      </c>
      <c r="H69" s="13" t="s">
        <v>140</v>
      </c>
    </row>
    <row r="70" spans="1:8" ht="21.95" customHeight="1">
      <c r="A70" s="13" t="s">
        <v>137</v>
      </c>
      <c r="B70" s="14">
        <v>46218.5</v>
      </c>
      <c r="C70" s="20" t="s">
        <v>9</v>
      </c>
      <c r="D70" s="20" t="s">
        <v>14</v>
      </c>
      <c r="E70" s="15">
        <v>89.85</v>
      </c>
      <c r="F70" s="20" t="s">
        <v>15</v>
      </c>
      <c r="G70" s="20" t="s">
        <v>16</v>
      </c>
      <c r="H70" s="13" t="s">
        <v>141</v>
      </c>
    </row>
    <row r="71" spans="1:8" ht="21.95" customHeight="1">
      <c r="A71" s="13" t="s">
        <v>137</v>
      </c>
      <c r="B71" s="14">
        <v>46219.5</v>
      </c>
      <c r="C71" s="20" t="s">
        <v>142</v>
      </c>
      <c r="D71" s="20" t="s">
        <v>143</v>
      </c>
      <c r="E71" s="15">
        <v>2772</v>
      </c>
      <c r="F71" s="20" t="s">
        <v>144</v>
      </c>
      <c r="G71" s="20" t="s">
        <v>145</v>
      </c>
      <c r="H71" s="13" t="s">
        <v>143</v>
      </c>
    </row>
    <row r="72" spans="1:8" ht="21.95" customHeight="1">
      <c r="A72" s="13" t="s">
        <v>146</v>
      </c>
      <c r="B72" s="14">
        <v>46237.5</v>
      </c>
      <c r="C72" s="20" t="s">
        <v>33</v>
      </c>
      <c r="D72" s="20" t="s">
        <v>85</v>
      </c>
      <c r="E72" s="15">
        <v>6.78</v>
      </c>
      <c r="F72" s="20" t="s">
        <v>86</v>
      </c>
      <c r="G72" s="20" t="s">
        <v>16</v>
      </c>
      <c r="H72" s="13" t="s">
        <v>125</v>
      </c>
    </row>
    <row r="73" spans="1:8" ht="21.95" customHeight="1">
      <c r="A73" s="13" t="s">
        <v>146</v>
      </c>
      <c r="B73" s="14">
        <v>46245.5</v>
      </c>
      <c r="C73" s="20" t="s">
        <v>9</v>
      </c>
      <c r="D73" s="20" t="s">
        <v>147</v>
      </c>
      <c r="E73" s="15">
        <v>29.75</v>
      </c>
      <c r="F73" s="20" t="s">
        <v>40</v>
      </c>
      <c r="G73" s="20" t="s">
        <v>148</v>
      </c>
      <c r="H73" s="13" t="s">
        <v>149</v>
      </c>
    </row>
    <row r="74" spans="1:8" ht="21.95" customHeight="1">
      <c r="A74" s="13" t="s">
        <v>146</v>
      </c>
      <c r="B74" s="14">
        <v>46245.5</v>
      </c>
      <c r="C74" s="20" t="s">
        <v>9</v>
      </c>
      <c r="D74" s="20" t="s">
        <v>69</v>
      </c>
      <c r="E74" s="15">
        <v>117.71</v>
      </c>
      <c r="F74" s="20" t="s">
        <v>65</v>
      </c>
      <c r="G74" s="20" t="s">
        <v>66</v>
      </c>
      <c r="H74" s="13" t="s">
        <v>150</v>
      </c>
    </row>
    <row r="75" spans="1:8" ht="21.95" customHeight="1">
      <c r="A75" s="13" t="s">
        <v>146</v>
      </c>
      <c r="B75" s="14">
        <v>46245.5</v>
      </c>
      <c r="C75" s="20" t="s">
        <v>9</v>
      </c>
      <c r="D75" s="20" t="s">
        <v>69</v>
      </c>
      <c r="E75" s="15">
        <v>593.6</v>
      </c>
      <c r="F75" s="20" t="s">
        <v>65</v>
      </c>
      <c r="G75" s="20" t="s">
        <v>66</v>
      </c>
      <c r="H75" s="13" t="s">
        <v>151</v>
      </c>
    </row>
    <row r="76" spans="1:8" ht="21.95" customHeight="1">
      <c r="A76" s="13" t="s">
        <v>146</v>
      </c>
      <c r="B76" s="14">
        <v>46246.5</v>
      </c>
      <c r="C76" s="20" t="s">
        <v>9</v>
      </c>
      <c r="D76" s="20" t="s">
        <v>152</v>
      </c>
      <c r="E76" s="15">
        <v>395.68</v>
      </c>
      <c r="F76" s="20" t="s">
        <v>65</v>
      </c>
      <c r="G76" s="20" t="s">
        <v>66</v>
      </c>
      <c r="H76" s="13" t="s">
        <v>153</v>
      </c>
    </row>
    <row r="77" spans="1:8" ht="21.95" customHeight="1">
      <c r="A77" s="13" t="s">
        <v>146</v>
      </c>
      <c r="B77" s="14">
        <v>46252.5</v>
      </c>
      <c r="C77" s="20" t="s">
        <v>9</v>
      </c>
      <c r="D77" s="20" t="s">
        <v>43</v>
      </c>
      <c r="E77" s="15">
        <v>24.21</v>
      </c>
      <c r="F77" s="20" t="s">
        <v>44</v>
      </c>
      <c r="G77" s="20" t="s">
        <v>66</v>
      </c>
      <c r="H77" s="13" t="s">
        <v>154</v>
      </c>
    </row>
    <row r="78" spans="1:8" ht="21.95" customHeight="1">
      <c r="A78" s="13" t="s">
        <v>146</v>
      </c>
      <c r="B78" s="14">
        <v>46252.5</v>
      </c>
      <c r="C78" s="20" t="s">
        <v>9</v>
      </c>
      <c r="D78" s="20" t="s">
        <v>43</v>
      </c>
      <c r="E78" s="15">
        <v>38.630000000000003</v>
      </c>
      <c r="F78" s="20" t="s">
        <v>44</v>
      </c>
      <c r="G78" s="20" t="s">
        <v>66</v>
      </c>
      <c r="H78" s="13" t="s">
        <v>155</v>
      </c>
    </row>
    <row r="79" spans="1:8" ht="21.95" customHeight="1">
      <c r="A79" s="13" t="s">
        <v>146</v>
      </c>
      <c r="B79" s="14">
        <v>46252.5</v>
      </c>
      <c r="C79" s="20" t="s">
        <v>9</v>
      </c>
      <c r="D79" s="20" t="s">
        <v>43</v>
      </c>
      <c r="E79" s="15">
        <v>66.13</v>
      </c>
      <c r="F79" s="20" t="s">
        <v>44</v>
      </c>
      <c r="G79" s="20" t="s">
        <v>66</v>
      </c>
      <c r="H79" s="13" t="s">
        <v>156</v>
      </c>
    </row>
    <row r="80" spans="1:8" ht="21.95" customHeight="1">
      <c r="A80" s="13" t="s">
        <v>146</v>
      </c>
      <c r="B80" s="14">
        <v>46259.5</v>
      </c>
      <c r="C80" s="20" t="s">
        <v>33</v>
      </c>
      <c r="D80" s="20" t="s">
        <v>80</v>
      </c>
      <c r="E80" s="15">
        <v>1191</v>
      </c>
      <c r="F80" s="20" t="s">
        <v>81</v>
      </c>
      <c r="G80" s="20" t="s">
        <v>157</v>
      </c>
      <c r="H80" s="13" t="s">
        <v>158</v>
      </c>
    </row>
    <row r="83" spans="5:5">
      <c r="E83" s="16">
        <f>SUM(CreditsTable[[#All],[Outflow amount]])</f>
        <v>22216.059999999998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1F83-620B-4A81-B43D-26BA4BC34221}">
  <dimension ref="A1:N161"/>
  <sheetViews>
    <sheetView workbookViewId="0">
      <selection activeCell="D6" sqref="D6"/>
    </sheetView>
  </sheetViews>
  <sheetFormatPr defaultRowHeight="15"/>
  <cols>
    <col min="1" max="1" width="10.375" style="22" customWidth="1"/>
    <col min="2" max="2" width="10.75" style="22" customWidth="1"/>
    <col min="3" max="3" width="12.375" style="23" bestFit="1" customWidth="1"/>
    <col min="4" max="4" width="21.125" style="22" bestFit="1" customWidth="1"/>
    <col min="5" max="5" width="8.375" style="22" bestFit="1" customWidth="1"/>
    <col min="6" max="6" width="10" style="24" bestFit="1" customWidth="1"/>
    <col min="7" max="7" width="9.875" style="24" bestFit="1" customWidth="1"/>
    <col min="8" max="8" width="13.375" style="24" customWidth="1"/>
    <col min="9" max="9" width="12.625" style="24" bestFit="1" customWidth="1"/>
    <col min="10" max="11" width="9" style="22"/>
    <col min="12" max="12" width="12" style="22" bestFit="1" customWidth="1"/>
    <col min="13" max="13" width="23.75" style="22" bestFit="1" customWidth="1"/>
    <col min="14" max="14" width="18" style="22" bestFit="1" customWidth="1"/>
    <col min="15" max="16384" width="9" style="22"/>
  </cols>
  <sheetData>
    <row r="1" spans="1:14" s="25" customFormat="1" ht="30">
      <c r="A1" s="25" t="s">
        <v>190</v>
      </c>
      <c r="B1" s="25" t="s">
        <v>191</v>
      </c>
      <c r="C1" s="26" t="s">
        <v>182</v>
      </c>
      <c r="D1" s="25" t="s">
        <v>183</v>
      </c>
      <c r="E1" s="25" t="s">
        <v>184</v>
      </c>
      <c r="F1" s="27" t="s">
        <v>185</v>
      </c>
      <c r="G1" s="27" t="s">
        <v>170</v>
      </c>
      <c r="H1" s="27" t="s">
        <v>192</v>
      </c>
      <c r="I1" s="27" t="s">
        <v>193</v>
      </c>
    </row>
    <row r="2" spans="1:14">
      <c r="A2" s="22">
        <v>10264</v>
      </c>
      <c r="B2" s="22">
        <v>46223</v>
      </c>
      <c r="C2" s="23">
        <v>0.36230324074074072</v>
      </c>
      <c r="D2" s="22" t="s">
        <v>186</v>
      </c>
      <c r="E2" s="22">
        <v>1</v>
      </c>
      <c r="F2" s="24">
        <v>80</v>
      </c>
      <c r="G2" s="24">
        <v>160</v>
      </c>
      <c r="H2" s="24">
        <v>0</v>
      </c>
      <c r="I2" s="24">
        <v>160</v>
      </c>
      <c r="J2" s="25"/>
      <c r="L2" t="s">
        <v>194</v>
      </c>
      <c r="M2" t="s">
        <v>195</v>
      </c>
      <c r="N2" t="s">
        <v>196</v>
      </c>
    </row>
    <row r="3" spans="1:14">
      <c r="A3" s="22">
        <v>10230</v>
      </c>
      <c r="B3" s="22">
        <v>46213</v>
      </c>
      <c r="C3" s="23">
        <v>0.18581018518518519</v>
      </c>
      <c r="D3" s="22" t="s">
        <v>186</v>
      </c>
      <c r="E3" s="22">
        <v>1</v>
      </c>
      <c r="F3" s="24">
        <v>80</v>
      </c>
      <c r="G3" s="24">
        <v>80</v>
      </c>
      <c r="H3" s="24">
        <v>0</v>
      </c>
      <c r="I3" s="24">
        <v>80</v>
      </c>
      <c r="L3" s="11">
        <v>22692</v>
      </c>
      <c r="M3" s="11">
        <v>295</v>
      </c>
      <c r="N3" s="11">
        <v>22397</v>
      </c>
    </row>
    <row r="4" spans="1:14">
      <c r="A4" s="22">
        <v>10144</v>
      </c>
      <c r="B4" s="22">
        <v>46094</v>
      </c>
      <c r="C4" s="23">
        <v>0.69218749999999996</v>
      </c>
      <c r="D4" s="22" t="s">
        <v>186</v>
      </c>
      <c r="E4" s="22">
        <v>1</v>
      </c>
      <c r="F4" s="24">
        <v>180</v>
      </c>
      <c r="G4" s="24">
        <v>360</v>
      </c>
      <c r="H4" s="24">
        <v>0</v>
      </c>
      <c r="I4" s="24">
        <v>360</v>
      </c>
      <c r="L4"/>
      <c r="M4"/>
      <c r="N4"/>
    </row>
    <row r="5" spans="1:14">
      <c r="A5" s="22">
        <v>10144</v>
      </c>
      <c r="B5" s="22">
        <v>46094</v>
      </c>
      <c r="C5" s="23">
        <v>0.69218749999999996</v>
      </c>
      <c r="D5" s="22" t="s">
        <v>186</v>
      </c>
      <c r="E5" s="22">
        <v>1</v>
      </c>
      <c r="F5" s="24">
        <v>180</v>
      </c>
      <c r="G5" s="24">
        <v>360</v>
      </c>
      <c r="H5" s="24">
        <v>0</v>
      </c>
      <c r="I5" s="24">
        <v>360</v>
      </c>
      <c r="L5"/>
      <c r="M5"/>
      <c r="N5"/>
    </row>
    <row r="6" spans="1:14">
      <c r="A6" s="22">
        <v>10118</v>
      </c>
      <c r="B6" s="22">
        <v>46080</v>
      </c>
      <c r="C6" s="23">
        <v>0.81906250000000003</v>
      </c>
      <c r="D6" s="22" t="s">
        <v>186</v>
      </c>
      <c r="E6" s="22">
        <v>1</v>
      </c>
      <c r="F6" s="24">
        <v>200</v>
      </c>
      <c r="G6" s="24">
        <v>200</v>
      </c>
      <c r="H6" s="24">
        <v>0</v>
      </c>
      <c r="I6" s="24">
        <v>200</v>
      </c>
      <c r="L6"/>
      <c r="M6"/>
      <c r="N6"/>
    </row>
    <row r="7" spans="1:14">
      <c r="A7" s="22">
        <v>10116</v>
      </c>
      <c r="B7" s="22">
        <v>46078</v>
      </c>
      <c r="C7" s="23">
        <v>0.54923611111111115</v>
      </c>
      <c r="D7" s="22" t="s">
        <v>186</v>
      </c>
      <c r="E7" s="22">
        <v>1</v>
      </c>
      <c r="F7" s="24">
        <v>200</v>
      </c>
      <c r="G7" s="24">
        <v>200</v>
      </c>
      <c r="H7" s="24">
        <v>0</v>
      </c>
      <c r="I7" s="24">
        <v>200</v>
      </c>
      <c r="L7"/>
      <c r="M7"/>
      <c r="N7"/>
    </row>
    <row r="8" spans="1:14">
      <c r="A8" s="22">
        <v>10010</v>
      </c>
      <c r="B8" s="22">
        <v>46034</v>
      </c>
      <c r="C8" s="23">
        <v>0.86424768518518513</v>
      </c>
      <c r="D8" s="22" t="s">
        <v>186</v>
      </c>
      <c r="E8" s="22">
        <v>1</v>
      </c>
      <c r="F8" s="24">
        <v>180</v>
      </c>
      <c r="G8" s="24">
        <v>360</v>
      </c>
      <c r="H8" s="24">
        <v>72</v>
      </c>
      <c r="I8" s="24">
        <v>288</v>
      </c>
      <c r="L8"/>
      <c r="M8"/>
      <c r="N8"/>
    </row>
    <row r="9" spans="1:14">
      <c r="A9" s="22">
        <v>10006</v>
      </c>
      <c r="B9" s="22">
        <v>46033</v>
      </c>
      <c r="C9" s="23">
        <v>0.8800810185185185</v>
      </c>
      <c r="D9" s="22" t="s">
        <v>186</v>
      </c>
      <c r="E9" s="22">
        <v>1</v>
      </c>
      <c r="F9" s="24">
        <v>180</v>
      </c>
      <c r="G9" s="24">
        <v>180</v>
      </c>
      <c r="H9" s="24">
        <v>0</v>
      </c>
      <c r="I9" s="24">
        <v>180</v>
      </c>
      <c r="L9"/>
      <c r="M9"/>
      <c r="N9"/>
    </row>
    <row r="10" spans="1:14">
      <c r="A10" s="22">
        <v>10292</v>
      </c>
      <c r="B10" s="22">
        <v>46234</v>
      </c>
      <c r="C10" s="23">
        <v>0.78067129629629628</v>
      </c>
      <c r="D10" s="22" t="s">
        <v>186</v>
      </c>
      <c r="E10" s="22">
        <v>1</v>
      </c>
      <c r="F10" s="24">
        <v>80</v>
      </c>
      <c r="G10" s="24">
        <v>80</v>
      </c>
      <c r="H10" s="24">
        <v>0</v>
      </c>
      <c r="I10" s="24">
        <v>80</v>
      </c>
      <c r="L10"/>
      <c r="M10"/>
      <c r="N10"/>
    </row>
    <row r="11" spans="1:14">
      <c r="A11" s="22">
        <v>10290</v>
      </c>
      <c r="B11" s="22">
        <v>46234</v>
      </c>
      <c r="C11" s="23">
        <v>0.70908564814814812</v>
      </c>
      <c r="D11" s="22" t="s">
        <v>186</v>
      </c>
      <c r="E11" s="22">
        <v>1</v>
      </c>
      <c r="F11" s="24">
        <v>80</v>
      </c>
      <c r="G11" s="24">
        <v>80</v>
      </c>
      <c r="H11" s="24">
        <v>0</v>
      </c>
      <c r="I11" s="24">
        <v>80</v>
      </c>
      <c r="L11"/>
      <c r="M11"/>
      <c r="N11"/>
    </row>
    <row r="12" spans="1:14">
      <c r="A12" s="22">
        <v>10289</v>
      </c>
      <c r="B12" s="22">
        <v>46234</v>
      </c>
      <c r="C12" s="23">
        <v>0.69409722222222225</v>
      </c>
      <c r="D12" s="22" t="s">
        <v>186</v>
      </c>
      <c r="E12" s="22">
        <v>1</v>
      </c>
      <c r="F12" s="24">
        <v>80</v>
      </c>
      <c r="G12" s="24">
        <v>80</v>
      </c>
      <c r="H12" s="24">
        <v>0</v>
      </c>
      <c r="I12" s="24">
        <v>80</v>
      </c>
      <c r="L12"/>
      <c r="M12"/>
      <c r="N12"/>
    </row>
    <row r="13" spans="1:14">
      <c r="A13" s="22">
        <v>10287</v>
      </c>
      <c r="B13" s="22">
        <v>46234</v>
      </c>
      <c r="C13" s="23">
        <v>0.51457175925925924</v>
      </c>
      <c r="D13" s="22" t="s">
        <v>186</v>
      </c>
      <c r="E13" s="22">
        <v>1</v>
      </c>
      <c r="F13" s="24">
        <v>80</v>
      </c>
      <c r="G13" s="24">
        <v>80</v>
      </c>
      <c r="H13" s="24">
        <v>0</v>
      </c>
      <c r="I13" s="24">
        <v>80</v>
      </c>
      <c r="L13"/>
      <c r="M13"/>
      <c r="N13"/>
    </row>
    <row r="14" spans="1:14">
      <c r="A14" s="22">
        <v>10269</v>
      </c>
      <c r="B14" s="22">
        <v>46225</v>
      </c>
      <c r="C14" s="23">
        <v>0.45746527777777779</v>
      </c>
      <c r="D14" s="22" t="s">
        <v>186</v>
      </c>
      <c r="E14" s="22">
        <v>1</v>
      </c>
      <c r="F14" s="24">
        <v>80</v>
      </c>
      <c r="G14" s="24">
        <v>80</v>
      </c>
      <c r="H14" s="24">
        <v>0</v>
      </c>
      <c r="I14" s="24">
        <v>80</v>
      </c>
      <c r="L14"/>
      <c r="M14"/>
      <c r="N14"/>
    </row>
    <row r="15" spans="1:14">
      <c r="A15" s="22">
        <v>10264</v>
      </c>
      <c r="B15" s="22">
        <v>46223</v>
      </c>
      <c r="C15" s="23">
        <v>0.36230324074074072</v>
      </c>
      <c r="D15" s="22" t="s">
        <v>186</v>
      </c>
      <c r="E15" s="22">
        <v>1</v>
      </c>
      <c r="F15" s="24">
        <v>80</v>
      </c>
      <c r="G15" s="24">
        <v>160</v>
      </c>
      <c r="H15" s="24">
        <v>0</v>
      </c>
      <c r="I15" s="24">
        <v>160</v>
      </c>
      <c r="L15"/>
      <c r="M15"/>
      <c r="N15"/>
    </row>
    <row r="16" spans="1:14">
      <c r="A16" s="22">
        <v>10258</v>
      </c>
      <c r="B16" s="22">
        <v>46220</v>
      </c>
      <c r="C16" s="23">
        <v>0.66067129629629628</v>
      </c>
      <c r="D16" s="22" t="s">
        <v>186</v>
      </c>
      <c r="E16" s="22">
        <v>1</v>
      </c>
      <c r="F16" s="24">
        <v>80</v>
      </c>
      <c r="G16" s="24">
        <v>80</v>
      </c>
      <c r="H16" s="24">
        <v>0</v>
      </c>
      <c r="I16" s="24">
        <v>80</v>
      </c>
      <c r="L16"/>
      <c r="M16"/>
      <c r="N16"/>
    </row>
    <row r="17" spans="1:14">
      <c r="A17" s="22">
        <v>10257</v>
      </c>
      <c r="B17" s="22">
        <v>46220</v>
      </c>
      <c r="C17" s="23">
        <v>0.43699074074074074</v>
      </c>
      <c r="D17" s="22" t="s">
        <v>186</v>
      </c>
      <c r="E17" s="22">
        <v>1</v>
      </c>
      <c r="F17" s="24">
        <v>80</v>
      </c>
      <c r="G17" s="24">
        <v>80</v>
      </c>
      <c r="H17" s="24">
        <v>0</v>
      </c>
      <c r="I17" s="24">
        <v>80</v>
      </c>
      <c r="L17"/>
      <c r="M17"/>
      <c r="N17"/>
    </row>
    <row r="18" spans="1:14">
      <c r="A18" s="22">
        <v>10226</v>
      </c>
      <c r="B18" s="22">
        <v>46211</v>
      </c>
      <c r="C18" s="23">
        <v>0.73755787037037035</v>
      </c>
      <c r="D18" s="22" t="s">
        <v>186</v>
      </c>
      <c r="E18" s="22">
        <v>1</v>
      </c>
      <c r="F18" s="24">
        <v>80</v>
      </c>
      <c r="G18" s="24">
        <v>80</v>
      </c>
      <c r="H18" s="24">
        <v>0</v>
      </c>
      <c r="I18" s="24">
        <v>80</v>
      </c>
      <c r="L18"/>
      <c r="M18"/>
      <c r="N18"/>
    </row>
    <row r="19" spans="1:14">
      <c r="A19" s="22">
        <v>10221</v>
      </c>
      <c r="B19" s="22">
        <v>46201</v>
      </c>
      <c r="C19" s="23">
        <v>0.58309027777777778</v>
      </c>
      <c r="D19" s="22" t="s">
        <v>186</v>
      </c>
      <c r="E19" s="22">
        <v>1</v>
      </c>
      <c r="F19" s="24">
        <v>80</v>
      </c>
      <c r="G19" s="24">
        <v>80</v>
      </c>
      <c r="H19" s="24">
        <v>0</v>
      </c>
      <c r="I19" s="24">
        <v>80</v>
      </c>
      <c r="L19"/>
      <c r="M19"/>
      <c r="N19"/>
    </row>
    <row r="20" spans="1:14">
      <c r="A20" s="22">
        <v>10159</v>
      </c>
      <c r="B20" s="22">
        <v>46116</v>
      </c>
      <c r="C20" s="23">
        <v>0.62927083333333333</v>
      </c>
      <c r="D20" s="22" t="s">
        <v>186</v>
      </c>
      <c r="E20" s="22">
        <v>1</v>
      </c>
      <c r="F20" s="24">
        <v>200</v>
      </c>
      <c r="G20" s="24">
        <v>200</v>
      </c>
      <c r="H20" s="24">
        <v>0</v>
      </c>
      <c r="I20" s="24">
        <v>200</v>
      </c>
    </row>
    <row r="21" spans="1:14">
      <c r="A21" s="22">
        <v>10158</v>
      </c>
      <c r="B21" s="22">
        <v>46109</v>
      </c>
      <c r="C21" s="23">
        <v>0.52222222222222225</v>
      </c>
      <c r="D21" s="22" t="s">
        <v>186</v>
      </c>
      <c r="E21" s="22">
        <v>1</v>
      </c>
      <c r="F21" s="24">
        <v>200</v>
      </c>
      <c r="G21" s="24">
        <v>200</v>
      </c>
      <c r="H21" s="24">
        <v>0</v>
      </c>
      <c r="I21" s="24">
        <v>200</v>
      </c>
    </row>
    <row r="22" spans="1:14">
      <c r="A22" s="22">
        <v>10141</v>
      </c>
      <c r="B22" s="22">
        <v>46092</v>
      </c>
      <c r="C22" s="23">
        <v>0.86888888888888893</v>
      </c>
      <c r="D22" s="22" t="s">
        <v>186</v>
      </c>
      <c r="E22" s="22">
        <v>1</v>
      </c>
      <c r="F22" s="24">
        <v>200</v>
      </c>
      <c r="G22" s="24">
        <v>0</v>
      </c>
      <c r="H22" s="24">
        <v>0</v>
      </c>
      <c r="I22" s="24">
        <v>0</v>
      </c>
    </row>
    <row r="23" spans="1:14">
      <c r="A23" s="22">
        <v>10132</v>
      </c>
      <c r="B23" s="22">
        <v>46089</v>
      </c>
      <c r="C23" s="23">
        <v>0.83537037037037032</v>
      </c>
      <c r="D23" s="22" t="s">
        <v>186</v>
      </c>
      <c r="E23" s="22">
        <v>1</v>
      </c>
      <c r="F23" s="24">
        <v>200</v>
      </c>
      <c r="G23" s="24">
        <v>150</v>
      </c>
      <c r="H23" s="24">
        <v>0</v>
      </c>
      <c r="I23" s="24">
        <v>150</v>
      </c>
    </row>
    <row r="24" spans="1:14">
      <c r="A24" s="22">
        <v>10131</v>
      </c>
      <c r="B24" s="22">
        <v>46087</v>
      </c>
      <c r="C24" s="23">
        <v>0.71476851851851853</v>
      </c>
      <c r="D24" s="22" t="s">
        <v>186</v>
      </c>
      <c r="E24" s="22">
        <v>1</v>
      </c>
      <c r="F24" s="24">
        <v>200</v>
      </c>
      <c r="G24" s="24">
        <v>200</v>
      </c>
      <c r="H24" s="24">
        <v>0</v>
      </c>
      <c r="I24" s="24">
        <v>200</v>
      </c>
    </row>
    <row r="25" spans="1:14">
      <c r="A25" s="22">
        <v>10106</v>
      </c>
      <c r="B25" s="22">
        <v>46062</v>
      </c>
      <c r="C25" s="23">
        <v>0.79957175925925927</v>
      </c>
      <c r="D25" s="22" t="s">
        <v>186</v>
      </c>
      <c r="E25" s="22">
        <v>1</v>
      </c>
      <c r="F25" s="24">
        <v>180</v>
      </c>
      <c r="G25" s="24">
        <v>180</v>
      </c>
      <c r="H25" s="24">
        <v>0</v>
      </c>
      <c r="I25" s="24">
        <v>180</v>
      </c>
    </row>
    <row r="26" spans="1:14">
      <c r="A26" s="22">
        <v>10030</v>
      </c>
      <c r="B26" s="22">
        <v>46046</v>
      </c>
      <c r="C26" s="23">
        <v>0.94754629629629628</v>
      </c>
      <c r="D26" s="22" t="s">
        <v>186</v>
      </c>
      <c r="E26" s="22">
        <v>1</v>
      </c>
      <c r="F26" s="24">
        <v>180</v>
      </c>
      <c r="G26" s="24">
        <v>180</v>
      </c>
      <c r="H26" s="24">
        <v>0</v>
      </c>
      <c r="I26" s="24">
        <v>180</v>
      </c>
    </row>
    <row r="27" spans="1:14">
      <c r="A27" s="22">
        <v>10025</v>
      </c>
      <c r="B27" s="22">
        <v>46046</v>
      </c>
      <c r="C27" s="23">
        <v>0.33575231481481482</v>
      </c>
      <c r="D27" s="22" t="s">
        <v>186</v>
      </c>
      <c r="E27" s="22">
        <v>1</v>
      </c>
      <c r="F27" s="24">
        <v>180</v>
      </c>
      <c r="G27" s="24">
        <v>180</v>
      </c>
      <c r="H27" s="24">
        <v>0</v>
      </c>
      <c r="I27" s="24">
        <v>180</v>
      </c>
    </row>
    <row r="28" spans="1:14">
      <c r="A28" s="22">
        <v>10013</v>
      </c>
      <c r="B28" s="22">
        <v>46037</v>
      </c>
      <c r="C28" s="23">
        <v>0.71409722222222227</v>
      </c>
      <c r="D28" s="22" t="s">
        <v>186</v>
      </c>
      <c r="E28" s="22">
        <v>1</v>
      </c>
      <c r="F28" s="24">
        <v>180</v>
      </c>
      <c r="G28" s="24">
        <v>180</v>
      </c>
      <c r="H28" s="24">
        <v>0</v>
      </c>
      <c r="I28" s="24">
        <v>180</v>
      </c>
    </row>
    <row r="29" spans="1:14">
      <c r="A29" s="22">
        <v>10010</v>
      </c>
      <c r="B29" s="22">
        <v>46034</v>
      </c>
      <c r="C29" s="23">
        <v>0.86424768518518513</v>
      </c>
      <c r="D29" s="22" t="s">
        <v>186</v>
      </c>
      <c r="E29" s="22">
        <v>1</v>
      </c>
      <c r="F29" s="24">
        <v>180</v>
      </c>
      <c r="G29" s="24">
        <v>360</v>
      </c>
      <c r="H29" s="24">
        <v>72</v>
      </c>
      <c r="I29" s="24">
        <v>288</v>
      </c>
    </row>
    <row r="30" spans="1:14">
      <c r="A30" s="22">
        <v>10009</v>
      </c>
      <c r="B30" s="22">
        <v>46034</v>
      </c>
      <c r="C30" s="23">
        <v>0.82325231481481487</v>
      </c>
      <c r="D30" s="22" t="s">
        <v>186</v>
      </c>
      <c r="E30" s="22">
        <v>1</v>
      </c>
      <c r="F30" s="24">
        <v>180</v>
      </c>
      <c r="G30" s="24">
        <v>100</v>
      </c>
      <c r="H30" s="24">
        <v>0</v>
      </c>
      <c r="I30" s="24">
        <v>100</v>
      </c>
    </row>
    <row r="31" spans="1:14">
      <c r="A31" s="22">
        <v>10308</v>
      </c>
      <c r="B31" s="22">
        <v>46244</v>
      </c>
      <c r="C31" s="23">
        <v>0.50023148148148144</v>
      </c>
      <c r="D31" s="22" t="s">
        <v>186</v>
      </c>
      <c r="E31" s="22">
        <v>1</v>
      </c>
      <c r="F31" s="24">
        <v>80</v>
      </c>
      <c r="G31" s="24">
        <v>160</v>
      </c>
      <c r="H31" s="24">
        <v>0</v>
      </c>
      <c r="I31" s="24">
        <v>160</v>
      </c>
    </row>
    <row r="32" spans="1:14">
      <c r="A32" s="22">
        <v>10308</v>
      </c>
      <c r="B32" s="22">
        <v>46244</v>
      </c>
      <c r="C32" s="23">
        <v>0.50023148148148144</v>
      </c>
      <c r="D32" s="22" t="s">
        <v>186</v>
      </c>
      <c r="E32" s="22">
        <v>1</v>
      </c>
      <c r="F32" s="24">
        <v>80</v>
      </c>
      <c r="G32" s="24">
        <v>160</v>
      </c>
      <c r="H32" s="24">
        <v>0</v>
      </c>
      <c r="I32" s="24">
        <v>160</v>
      </c>
    </row>
    <row r="33" spans="1:9">
      <c r="A33" s="22">
        <v>10296</v>
      </c>
      <c r="B33" s="22">
        <v>46235</v>
      </c>
      <c r="C33" s="23">
        <v>0.54288194444444449</v>
      </c>
      <c r="D33" s="22" t="s">
        <v>186</v>
      </c>
      <c r="E33" s="22">
        <v>1</v>
      </c>
      <c r="F33" s="24">
        <v>80</v>
      </c>
      <c r="G33" s="24">
        <v>80</v>
      </c>
      <c r="H33" s="24">
        <v>0</v>
      </c>
      <c r="I33" s="24">
        <v>80</v>
      </c>
    </row>
    <row r="34" spans="1:9">
      <c r="A34" s="22">
        <v>10294</v>
      </c>
      <c r="B34" s="22">
        <v>46234</v>
      </c>
      <c r="C34" s="23">
        <v>0.87778935185185181</v>
      </c>
      <c r="D34" s="22" t="s">
        <v>186</v>
      </c>
      <c r="E34" s="22">
        <v>1</v>
      </c>
      <c r="F34" s="24">
        <v>80</v>
      </c>
      <c r="G34" s="24">
        <v>130</v>
      </c>
      <c r="H34" s="24">
        <v>0</v>
      </c>
      <c r="I34" s="24">
        <v>130</v>
      </c>
    </row>
    <row r="35" spans="1:9">
      <c r="A35" s="22">
        <v>10286</v>
      </c>
      <c r="B35" s="22">
        <v>46234</v>
      </c>
      <c r="C35" s="23">
        <v>0.50605324074074076</v>
      </c>
      <c r="D35" s="22" t="s">
        <v>186</v>
      </c>
      <c r="E35" s="22">
        <v>1</v>
      </c>
      <c r="F35" s="24">
        <v>80</v>
      </c>
      <c r="G35" s="24">
        <v>80</v>
      </c>
      <c r="H35" s="24">
        <v>0</v>
      </c>
      <c r="I35" s="24">
        <v>80</v>
      </c>
    </row>
    <row r="36" spans="1:9">
      <c r="A36" s="22">
        <v>10284</v>
      </c>
      <c r="B36" s="22">
        <v>46233</v>
      </c>
      <c r="C36" s="23">
        <v>0.91282407407407407</v>
      </c>
      <c r="D36" s="22" t="s">
        <v>186</v>
      </c>
      <c r="E36" s="22">
        <v>1</v>
      </c>
      <c r="F36" s="24">
        <v>80</v>
      </c>
      <c r="G36" s="24">
        <v>80</v>
      </c>
      <c r="H36" s="24">
        <v>0</v>
      </c>
      <c r="I36" s="24">
        <v>80</v>
      </c>
    </row>
    <row r="37" spans="1:9">
      <c r="A37" s="22">
        <v>10282</v>
      </c>
      <c r="B37" s="22">
        <v>46232</v>
      </c>
      <c r="C37" s="23">
        <v>0.78484953703703708</v>
      </c>
      <c r="D37" s="22" t="s">
        <v>186</v>
      </c>
      <c r="E37" s="22">
        <v>1</v>
      </c>
      <c r="F37" s="24">
        <v>80</v>
      </c>
      <c r="G37" s="24">
        <v>130</v>
      </c>
      <c r="H37" s="24">
        <v>0</v>
      </c>
      <c r="I37" s="24">
        <v>130</v>
      </c>
    </row>
    <row r="38" spans="1:9">
      <c r="A38" s="22">
        <v>10281</v>
      </c>
      <c r="B38" s="22">
        <v>46232</v>
      </c>
      <c r="C38" s="23">
        <v>0.78109953703703705</v>
      </c>
      <c r="D38" s="22" t="s">
        <v>186</v>
      </c>
      <c r="E38" s="22">
        <v>1</v>
      </c>
      <c r="F38" s="24">
        <v>80</v>
      </c>
      <c r="G38" s="24">
        <v>80</v>
      </c>
      <c r="H38" s="24">
        <v>0</v>
      </c>
      <c r="I38" s="24">
        <v>80</v>
      </c>
    </row>
    <row r="39" spans="1:9">
      <c r="A39" s="22">
        <v>10279</v>
      </c>
      <c r="B39" s="22">
        <v>46232</v>
      </c>
      <c r="C39" s="23">
        <v>0.45366898148148149</v>
      </c>
      <c r="D39" s="22" t="s">
        <v>186</v>
      </c>
      <c r="E39" s="22">
        <v>1</v>
      </c>
      <c r="F39" s="24">
        <v>80</v>
      </c>
      <c r="G39" s="24">
        <v>80</v>
      </c>
      <c r="H39" s="24">
        <v>0</v>
      </c>
      <c r="I39" s="24">
        <v>80</v>
      </c>
    </row>
    <row r="40" spans="1:9">
      <c r="A40" s="22">
        <v>10276</v>
      </c>
      <c r="B40" s="22">
        <v>46229</v>
      </c>
      <c r="C40" s="23">
        <v>0.61265046296296299</v>
      </c>
      <c r="D40" s="22" t="s">
        <v>186</v>
      </c>
      <c r="E40" s="22">
        <v>1</v>
      </c>
      <c r="F40" s="24">
        <v>80</v>
      </c>
      <c r="G40" s="24">
        <v>80</v>
      </c>
      <c r="H40" s="24">
        <v>0</v>
      </c>
      <c r="I40" s="24">
        <v>80</v>
      </c>
    </row>
    <row r="41" spans="1:9">
      <c r="A41" s="22">
        <v>10223</v>
      </c>
      <c r="B41" s="22">
        <v>46210</v>
      </c>
      <c r="C41" s="23">
        <v>0.77640046296296295</v>
      </c>
      <c r="D41" s="22" t="s">
        <v>186</v>
      </c>
      <c r="E41" s="22">
        <v>1</v>
      </c>
      <c r="F41" s="24">
        <v>80</v>
      </c>
      <c r="G41" s="24">
        <v>80</v>
      </c>
      <c r="H41" s="24">
        <v>0</v>
      </c>
      <c r="I41" s="24">
        <v>80</v>
      </c>
    </row>
    <row r="42" spans="1:9">
      <c r="A42" s="22">
        <v>10217</v>
      </c>
      <c r="B42" s="22">
        <v>46198</v>
      </c>
      <c r="C42" s="23">
        <v>0.60495370370370372</v>
      </c>
      <c r="D42" s="22" t="s">
        <v>186</v>
      </c>
      <c r="E42" s="22">
        <v>1</v>
      </c>
      <c r="F42" s="24">
        <v>80</v>
      </c>
      <c r="G42" s="24">
        <v>80</v>
      </c>
      <c r="H42" s="24">
        <v>0</v>
      </c>
      <c r="I42" s="24">
        <v>80</v>
      </c>
    </row>
    <row r="43" spans="1:9">
      <c r="A43" s="22">
        <v>10156</v>
      </c>
      <c r="B43" s="22">
        <v>46107</v>
      </c>
      <c r="C43" s="23">
        <v>0.61917824074074079</v>
      </c>
      <c r="D43" s="22" t="s">
        <v>186</v>
      </c>
      <c r="E43" s="22">
        <v>1</v>
      </c>
      <c r="F43" s="24">
        <v>200</v>
      </c>
      <c r="G43" s="24">
        <v>200</v>
      </c>
      <c r="H43" s="24">
        <v>0</v>
      </c>
      <c r="I43" s="24">
        <v>200</v>
      </c>
    </row>
    <row r="44" spans="1:9">
      <c r="A44" s="22">
        <v>10150</v>
      </c>
      <c r="B44" s="22">
        <v>46100</v>
      </c>
      <c r="C44" s="23">
        <v>0.85074074074074069</v>
      </c>
      <c r="D44" s="22" t="s">
        <v>186</v>
      </c>
      <c r="E44" s="22">
        <v>1</v>
      </c>
      <c r="F44" s="24">
        <v>200</v>
      </c>
      <c r="G44" s="24">
        <v>200</v>
      </c>
      <c r="H44" s="24">
        <v>0</v>
      </c>
      <c r="I44" s="24">
        <v>200</v>
      </c>
    </row>
    <row r="45" spans="1:9">
      <c r="A45" s="22">
        <v>10148</v>
      </c>
      <c r="B45" s="22">
        <v>46098</v>
      </c>
      <c r="C45" s="23">
        <v>0.73228009259259264</v>
      </c>
      <c r="D45" s="22" t="s">
        <v>186</v>
      </c>
      <c r="E45" s="22">
        <v>1</v>
      </c>
      <c r="F45" s="24">
        <v>200</v>
      </c>
      <c r="G45" s="24">
        <v>200</v>
      </c>
      <c r="H45" s="24">
        <v>0</v>
      </c>
      <c r="I45" s="24">
        <v>200</v>
      </c>
    </row>
    <row r="46" spans="1:9">
      <c r="A46" s="22">
        <v>10140</v>
      </c>
      <c r="B46" s="22">
        <v>46092</v>
      </c>
      <c r="C46" s="23">
        <v>0.7201967592592593</v>
      </c>
      <c r="D46" s="22" t="s">
        <v>186</v>
      </c>
      <c r="E46" s="22">
        <v>1</v>
      </c>
      <c r="F46" s="24">
        <v>160</v>
      </c>
      <c r="G46" s="24">
        <v>228</v>
      </c>
      <c r="H46" s="24">
        <v>0</v>
      </c>
      <c r="I46" s="24">
        <v>228</v>
      </c>
    </row>
    <row r="47" spans="1:9">
      <c r="A47" s="22">
        <v>10138</v>
      </c>
      <c r="B47" s="22">
        <v>46092</v>
      </c>
      <c r="C47" s="23">
        <v>0.46332175925925928</v>
      </c>
      <c r="D47" s="22" t="s">
        <v>186</v>
      </c>
      <c r="E47" s="22">
        <v>1</v>
      </c>
      <c r="F47" s="24">
        <v>160</v>
      </c>
      <c r="G47" s="24">
        <v>228</v>
      </c>
      <c r="H47" s="24">
        <v>0</v>
      </c>
      <c r="I47" s="24">
        <v>228</v>
      </c>
    </row>
    <row r="48" spans="1:9">
      <c r="A48" s="22">
        <v>10135</v>
      </c>
      <c r="B48" s="22">
        <v>46091</v>
      </c>
      <c r="C48" s="23">
        <v>0.7300578703703704</v>
      </c>
      <c r="D48" s="22" t="s">
        <v>186</v>
      </c>
      <c r="E48" s="22">
        <v>1</v>
      </c>
      <c r="F48" s="24">
        <v>200</v>
      </c>
      <c r="G48" s="24">
        <v>200</v>
      </c>
      <c r="H48" s="24">
        <v>0</v>
      </c>
      <c r="I48" s="24">
        <v>200</v>
      </c>
    </row>
    <row r="49" spans="1:9">
      <c r="A49" s="22">
        <v>10128</v>
      </c>
      <c r="B49" s="22">
        <v>46086</v>
      </c>
      <c r="C49" s="23">
        <v>0.92648148148148146</v>
      </c>
      <c r="D49" s="22" t="s">
        <v>186</v>
      </c>
      <c r="E49" s="22">
        <v>1</v>
      </c>
      <c r="F49" s="24">
        <v>160</v>
      </c>
      <c r="G49" s="24">
        <v>320</v>
      </c>
      <c r="H49" s="24">
        <v>0</v>
      </c>
      <c r="I49" s="24">
        <v>320</v>
      </c>
    </row>
    <row r="50" spans="1:9">
      <c r="A50" s="22">
        <v>10128</v>
      </c>
      <c r="B50" s="22">
        <v>46086</v>
      </c>
      <c r="C50" s="23">
        <v>0.92648148148148146</v>
      </c>
      <c r="D50" s="22" t="s">
        <v>186</v>
      </c>
      <c r="E50" s="22">
        <v>1</v>
      </c>
      <c r="F50" s="24">
        <v>160</v>
      </c>
      <c r="G50" s="24">
        <v>320</v>
      </c>
      <c r="H50" s="24">
        <v>0</v>
      </c>
      <c r="I50" s="24">
        <v>320</v>
      </c>
    </row>
    <row r="51" spans="1:9">
      <c r="A51" s="22">
        <v>10114</v>
      </c>
      <c r="B51" s="22">
        <v>46076</v>
      </c>
      <c r="C51" s="23">
        <v>0.72592592592592597</v>
      </c>
      <c r="D51" s="22" t="s">
        <v>186</v>
      </c>
      <c r="E51" s="22">
        <v>1</v>
      </c>
      <c r="F51" s="24">
        <v>160</v>
      </c>
      <c r="G51" s="24">
        <v>228</v>
      </c>
      <c r="H51" s="24">
        <v>0</v>
      </c>
      <c r="I51" s="24">
        <v>228</v>
      </c>
    </row>
    <row r="52" spans="1:9">
      <c r="A52" s="22">
        <v>10059</v>
      </c>
      <c r="B52" s="22">
        <v>46052</v>
      </c>
      <c r="C52" s="23">
        <v>0.80313657407407413</v>
      </c>
      <c r="D52" s="22" t="s">
        <v>186</v>
      </c>
      <c r="E52" s="22">
        <v>1</v>
      </c>
      <c r="F52" s="24">
        <v>180</v>
      </c>
      <c r="G52" s="24">
        <v>180</v>
      </c>
      <c r="H52" s="24">
        <v>0</v>
      </c>
      <c r="I52" s="24">
        <v>180</v>
      </c>
    </row>
    <row r="53" spans="1:9">
      <c r="A53" s="22">
        <v>10008</v>
      </c>
      <c r="B53" s="22">
        <v>46034</v>
      </c>
      <c r="C53" s="23">
        <v>0.41151620370370373</v>
      </c>
      <c r="D53" s="22" t="s">
        <v>186</v>
      </c>
      <c r="E53" s="22">
        <v>1</v>
      </c>
      <c r="F53" s="24">
        <v>180</v>
      </c>
      <c r="G53" s="24">
        <v>265</v>
      </c>
      <c r="H53" s="24">
        <v>53</v>
      </c>
      <c r="I53" s="24">
        <v>212</v>
      </c>
    </row>
    <row r="54" spans="1:9">
      <c r="A54" s="22">
        <v>10002</v>
      </c>
      <c r="B54" s="22">
        <v>46021</v>
      </c>
      <c r="C54" s="23">
        <v>0.49534722222222222</v>
      </c>
      <c r="D54" s="22" t="s">
        <v>186</v>
      </c>
      <c r="E54" s="22">
        <v>1</v>
      </c>
      <c r="F54" s="24">
        <v>200</v>
      </c>
      <c r="G54" s="24">
        <v>200</v>
      </c>
      <c r="H54" s="24">
        <v>20</v>
      </c>
      <c r="I54" s="24">
        <v>180</v>
      </c>
    </row>
    <row r="55" spans="1:9">
      <c r="A55" s="22">
        <v>10145</v>
      </c>
      <c r="B55" s="22">
        <v>46094</v>
      </c>
      <c r="C55" s="23">
        <v>0.69905092592592588</v>
      </c>
      <c r="D55" s="22" t="s">
        <v>186</v>
      </c>
      <c r="E55" s="22">
        <v>1</v>
      </c>
      <c r="F55" s="24">
        <v>200</v>
      </c>
      <c r="G55" s="24">
        <v>200</v>
      </c>
      <c r="H55" s="24">
        <v>0</v>
      </c>
      <c r="I55" s="24">
        <v>200</v>
      </c>
    </row>
    <row r="56" spans="1:9">
      <c r="A56" s="22">
        <v>10129</v>
      </c>
      <c r="B56" s="22">
        <v>46086</v>
      </c>
      <c r="C56" s="23">
        <v>0.94745370370370374</v>
      </c>
      <c r="D56" s="22" t="s">
        <v>186</v>
      </c>
      <c r="E56" s="22">
        <v>1</v>
      </c>
      <c r="F56" s="24">
        <v>200</v>
      </c>
      <c r="G56" s="24">
        <v>200</v>
      </c>
      <c r="H56" s="24">
        <v>0</v>
      </c>
      <c r="I56" s="24">
        <v>200</v>
      </c>
    </row>
    <row r="57" spans="1:9">
      <c r="A57" s="22">
        <v>10066</v>
      </c>
      <c r="B57" s="22">
        <v>46053</v>
      </c>
      <c r="C57" s="23">
        <v>0.67760416666666667</v>
      </c>
      <c r="D57" s="22" t="s">
        <v>186</v>
      </c>
      <c r="E57" s="22">
        <v>1</v>
      </c>
      <c r="F57" s="24">
        <v>144</v>
      </c>
      <c r="G57" s="24">
        <v>212</v>
      </c>
      <c r="H57" s="24">
        <v>0</v>
      </c>
      <c r="I57" s="24">
        <v>212</v>
      </c>
    </row>
    <row r="58" spans="1:9">
      <c r="A58" s="22">
        <v>10300</v>
      </c>
      <c r="B58" s="22">
        <v>46237</v>
      </c>
      <c r="C58" s="23">
        <v>0.70165509259259262</v>
      </c>
      <c r="D58" s="22" t="s">
        <v>186</v>
      </c>
      <c r="E58" s="22">
        <v>1</v>
      </c>
      <c r="F58" s="24">
        <v>80</v>
      </c>
      <c r="G58" s="24">
        <v>80</v>
      </c>
      <c r="H58" s="24">
        <v>0</v>
      </c>
      <c r="I58" s="24">
        <v>80</v>
      </c>
    </row>
    <row r="59" spans="1:9">
      <c r="A59" s="22">
        <v>10298</v>
      </c>
      <c r="B59" s="22">
        <v>46235</v>
      </c>
      <c r="C59" s="23">
        <v>0.69966435185185183</v>
      </c>
      <c r="D59" s="22" t="s">
        <v>186</v>
      </c>
      <c r="E59" s="22">
        <v>1</v>
      </c>
      <c r="F59" s="24">
        <v>80</v>
      </c>
      <c r="G59" s="24">
        <v>80</v>
      </c>
      <c r="H59" s="24">
        <v>0</v>
      </c>
      <c r="I59" s="24">
        <v>80</v>
      </c>
    </row>
    <row r="60" spans="1:9">
      <c r="A60" s="22">
        <v>10297</v>
      </c>
      <c r="B60" s="22">
        <v>46235</v>
      </c>
      <c r="C60" s="23">
        <v>0.69635416666666672</v>
      </c>
      <c r="D60" s="22" t="s">
        <v>186</v>
      </c>
      <c r="E60" s="22">
        <v>1</v>
      </c>
      <c r="F60" s="24">
        <v>80</v>
      </c>
      <c r="G60" s="24">
        <v>80</v>
      </c>
      <c r="H60" s="24">
        <v>0</v>
      </c>
      <c r="I60" s="24">
        <v>80</v>
      </c>
    </row>
    <row r="61" spans="1:9">
      <c r="A61" s="22">
        <v>10295</v>
      </c>
      <c r="B61" s="22">
        <v>46234</v>
      </c>
      <c r="C61" s="23">
        <v>0.9868865740740741</v>
      </c>
      <c r="D61" s="22" t="s">
        <v>186</v>
      </c>
      <c r="E61" s="22">
        <v>1</v>
      </c>
      <c r="F61" s="24">
        <v>80</v>
      </c>
      <c r="G61" s="24">
        <v>80</v>
      </c>
      <c r="H61" s="24">
        <v>0</v>
      </c>
      <c r="I61" s="24">
        <v>80</v>
      </c>
    </row>
    <row r="62" spans="1:9">
      <c r="A62" s="22">
        <v>10293</v>
      </c>
      <c r="B62" s="22">
        <v>46234</v>
      </c>
      <c r="C62" s="23">
        <v>0.86325231481481479</v>
      </c>
      <c r="D62" s="22" t="s">
        <v>186</v>
      </c>
      <c r="E62" s="22">
        <v>1</v>
      </c>
      <c r="F62" s="24">
        <v>80</v>
      </c>
      <c r="G62" s="24">
        <v>80</v>
      </c>
      <c r="H62" s="24">
        <v>0</v>
      </c>
      <c r="I62" s="24">
        <v>80</v>
      </c>
    </row>
    <row r="63" spans="1:9">
      <c r="A63" s="22">
        <v>10274</v>
      </c>
      <c r="B63" s="22">
        <v>46227</v>
      </c>
      <c r="C63" s="23">
        <v>0.80274305555555558</v>
      </c>
      <c r="D63" s="22" t="s">
        <v>186</v>
      </c>
      <c r="E63" s="22">
        <v>1</v>
      </c>
      <c r="F63" s="24">
        <v>80</v>
      </c>
      <c r="G63" s="24">
        <v>80</v>
      </c>
      <c r="H63" s="24">
        <v>0</v>
      </c>
      <c r="I63" s="24">
        <v>80</v>
      </c>
    </row>
    <row r="64" spans="1:9">
      <c r="A64" s="22">
        <v>10261</v>
      </c>
      <c r="B64" s="22">
        <v>46221</v>
      </c>
      <c r="C64" s="23">
        <v>0.33324074074074073</v>
      </c>
      <c r="D64" s="22" t="s">
        <v>186</v>
      </c>
      <c r="E64" s="22">
        <v>1</v>
      </c>
      <c r="F64" s="24">
        <v>80</v>
      </c>
      <c r="G64" s="24">
        <v>80</v>
      </c>
      <c r="H64" s="24">
        <v>0</v>
      </c>
      <c r="I64" s="24">
        <v>80</v>
      </c>
    </row>
    <row r="65" spans="1:9">
      <c r="A65" s="22">
        <v>10227</v>
      </c>
      <c r="B65" s="22">
        <v>46212</v>
      </c>
      <c r="C65" s="23">
        <v>0.41086805555555556</v>
      </c>
      <c r="D65" s="22" t="s">
        <v>186</v>
      </c>
      <c r="E65" s="22">
        <v>1</v>
      </c>
      <c r="F65" s="24">
        <v>80</v>
      </c>
      <c r="G65" s="24">
        <v>160</v>
      </c>
      <c r="H65" s="24">
        <v>0</v>
      </c>
      <c r="I65" s="24">
        <v>160</v>
      </c>
    </row>
    <row r="66" spans="1:9">
      <c r="A66" s="22">
        <v>10227</v>
      </c>
      <c r="B66" s="22">
        <v>46212</v>
      </c>
      <c r="C66" s="23">
        <v>0.41086805555555556</v>
      </c>
      <c r="D66" s="22" t="s">
        <v>186</v>
      </c>
      <c r="E66" s="22">
        <v>1</v>
      </c>
      <c r="F66" s="24">
        <v>80</v>
      </c>
      <c r="G66" s="24">
        <v>160</v>
      </c>
      <c r="H66" s="24">
        <v>0</v>
      </c>
      <c r="I66" s="24">
        <v>160</v>
      </c>
    </row>
    <row r="67" spans="1:9">
      <c r="A67" s="22">
        <v>10222</v>
      </c>
      <c r="B67" s="22">
        <v>46204</v>
      </c>
      <c r="C67" s="23">
        <v>0.75641203703703708</v>
      </c>
      <c r="D67" s="22" t="s">
        <v>186</v>
      </c>
      <c r="E67" s="22">
        <v>1</v>
      </c>
      <c r="F67" s="24">
        <v>80</v>
      </c>
      <c r="G67" s="24">
        <v>80</v>
      </c>
      <c r="H67" s="24">
        <v>0</v>
      </c>
      <c r="I67" s="24">
        <v>80</v>
      </c>
    </row>
    <row r="68" spans="1:9">
      <c r="A68" s="22">
        <v>10216</v>
      </c>
      <c r="B68" s="22">
        <v>46197</v>
      </c>
      <c r="C68" s="23">
        <v>0.64696759259259262</v>
      </c>
      <c r="D68" s="22" t="s">
        <v>186</v>
      </c>
      <c r="E68" s="22">
        <v>1</v>
      </c>
      <c r="F68" s="24">
        <v>80</v>
      </c>
      <c r="G68" s="24">
        <v>80</v>
      </c>
      <c r="H68" s="24">
        <v>0</v>
      </c>
      <c r="I68" s="24">
        <v>80</v>
      </c>
    </row>
    <row r="69" spans="1:9">
      <c r="A69" s="22">
        <v>10151</v>
      </c>
      <c r="B69" s="22">
        <v>46101</v>
      </c>
      <c r="C69" s="23">
        <v>0.35306712962962961</v>
      </c>
      <c r="D69" s="22" t="s">
        <v>186</v>
      </c>
      <c r="E69" s="22">
        <v>1</v>
      </c>
      <c r="F69" s="24">
        <v>200</v>
      </c>
      <c r="G69" s="24">
        <v>100</v>
      </c>
      <c r="H69" s="24">
        <v>0</v>
      </c>
      <c r="I69" s="24">
        <v>100</v>
      </c>
    </row>
    <row r="70" spans="1:9">
      <c r="A70" s="22">
        <v>10149</v>
      </c>
      <c r="B70" s="22">
        <v>46099</v>
      </c>
      <c r="C70" s="23">
        <v>0.66892361111111109</v>
      </c>
      <c r="D70" s="22" t="s">
        <v>186</v>
      </c>
      <c r="E70" s="22">
        <v>1</v>
      </c>
      <c r="F70" s="24">
        <v>200</v>
      </c>
      <c r="G70" s="24">
        <v>100</v>
      </c>
      <c r="H70" s="24">
        <v>0</v>
      </c>
      <c r="I70" s="24">
        <v>100</v>
      </c>
    </row>
    <row r="71" spans="1:9">
      <c r="A71" s="22">
        <v>10139</v>
      </c>
      <c r="B71" s="22">
        <v>46092</v>
      </c>
      <c r="C71" s="23">
        <v>0.68273148148148144</v>
      </c>
      <c r="D71" s="22" t="s">
        <v>186</v>
      </c>
      <c r="E71" s="22">
        <v>1</v>
      </c>
      <c r="F71" s="24">
        <v>200</v>
      </c>
      <c r="G71" s="24">
        <v>200</v>
      </c>
      <c r="H71" s="24">
        <v>0</v>
      </c>
      <c r="I71" s="24">
        <v>200</v>
      </c>
    </row>
    <row r="72" spans="1:9">
      <c r="A72" s="22">
        <v>10137</v>
      </c>
      <c r="B72" s="22">
        <v>46091</v>
      </c>
      <c r="C72" s="23">
        <v>0.95590277777777777</v>
      </c>
      <c r="D72" s="22" t="s">
        <v>186</v>
      </c>
      <c r="E72" s="22">
        <v>1</v>
      </c>
      <c r="F72" s="24">
        <v>160</v>
      </c>
      <c r="G72" s="24">
        <v>228</v>
      </c>
      <c r="H72" s="24">
        <v>0</v>
      </c>
      <c r="I72" s="24">
        <v>228</v>
      </c>
    </row>
    <row r="73" spans="1:9">
      <c r="A73" s="22">
        <v>10126</v>
      </c>
      <c r="B73" s="22">
        <v>46085</v>
      </c>
      <c r="C73" s="23">
        <v>0.62034722222222227</v>
      </c>
      <c r="D73" s="22" t="s">
        <v>186</v>
      </c>
      <c r="E73" s="22">
        <v>1</v>
      </c>
      <c r="F73" s="24">
        <v>200</v>
      </c>
      <c r="G73" s="24">
        <v>200</v>
      </c>
      <c r="H73" s="24">
        <v>0</v>
      </c>
      <c r="I73" s="24">
        <v>200</v>
      </c>
    </row>
    <row r="74" spans="1:9">
      <c r="A74" s="22">
        <v>10110</v>
      </c>
      <c r="B74" s="22">
        <v>46071</v>
      </c>
      <c r="C74" s="23">
        <v>0.96447916666666667</v>
      </c>
      <c r="D74" s="22" t="s">
        <v>186</v>
      </c>
      <c r="E74" s="22">
        <v>1</v>
      </c>
      <c r="F74" s="24">
        <v>200</v>
      </c>
      <c r="G74" s="24">
        <v>200</v>
      </c>
      <c r="H74" s="24">
        <v>0</v>
      </c>
      <c r="I74" s="24">
        <v>200</v>
      </c>
    </row>
    <row r="75" spans="1:9">
      <c r="A75" s="22">
        <v>10079</v>
      </c>
      <c r="B75" s="22">
        <v>46055</v>
      </c>
      <c r="C75" s="23">
        <v>0.7150347222222222</v>
      </c>
      <c r="D75" s="22" t="s">
        <v>186</v>
      </c>
      <c r="E75" s="22">
        <v>1</v>
      </c>
      <c r="F75" s="24">
        <v>180</v>
      </c>
      <c r="G75" s="24">
        <v>180</v>
      </c>
      <c r="H75" s="24">
        <v>0</v>
      </c>
      <c r="I75" s="24">
        <v>180</v>
      </c>
    </row>
    <row r="76" spans="1:9">
      <c r="A76" s="22">
        <v>10053</v>
      </c>
      <c r="B76" s="22">
        <v>46051</v>
      </c>
      <c r="C76" s="23">
        <v>0.55093749999999997</v>
      </c>
      <c r="D76" s="22" t="s">
        <v>186</v>
      </c>
      <c r="E76" s="22">
        <v>1</v>
      </c>
      <c r="F76" s="24">
        <v>180</v>
      </c>
      <c r="G76" s="24">
        <v>180</v>
      </c>
      <c r="H76" s="24">
        <v>0</v>
      </c>
      <c r="I76" s="24">
        <v>180</v>
      </c>
    </row>
    <row r="77" spans="1:9">
      <c r="A77" s="22">
        <v>10045</v>
      </c>
      <c r="B77" s="22">
        <v>46050</v>
      </c>
      <c r="C77" s="23">
        <v>0.2552314814814815</v>
      </c>
      <c r="D77" s="22" t="s">
        <v>186</v>
      </c>
      <c r="E77" s="22">
        <v>1</v>
      </c>
      <c r="F77" s="24">
        <v>180</v>
      </c>
      <c r="G77" s="24">
        <v>180</v>
      </c>
      <c r="H77" s="24">
        <v>0</v>
      </c>
      <c r="I77" s="24">
        <v>180</v>
      </c>
    </row>
    <row r="78" spans="1:9">
      <c r="A78" s="22">
        <v>10016</v>
      </c>
      <c r="B78" s="22">
        <v>46038</v>
      </c>
      <c r="C78" s="23">
        <v>0.93142361111111116</v>
      </c>
      <c r="D78" s="22" t="s">
        <v>186</v>
      </c>
      <c r="E78" s="22">
        <v>1</v>
      </c>
      <c r="F78" s="24">
        <v>180</v>
      </c>
      <c r="G78" s="24">
        <v>180</v>
      </c>
      <c r="H78" s="24">
        <v>0</v>
      </c>
      <c r="I78" s="24">
        <v>180</v>
      </c>
    </row>
    <row r="79" spans="1:9">
      <c r="A79" s="22">
        <v>10012</v>
      </c>
      <c r="B79" s="22">
        <v>46036</v>
      </c>
      <c r="C79" s="23">
        <v>0.4914351851851852</v>
      </c>
      <c r="D79" s="22" t="s">
        <v>186</v>
      </c>
      <c r="E79" s="22">
        <v>1</v>
      </c>
      <c r="F79" s="24">
        <v>180</v>
      </c>
      <c r="G79" s="24">
        <v>180</v>
      </c>
      <c r="H79" s="24">
        <v>0</v>
      </c>
      <c r="I79" s="24">
        <v>180</v>
      </c>
    </row>
    <row r="80" spans="1:9">
      <c r="A80" s="22">
        <v>10310</v>
      </c>
      <c r="B80" s="22">
        <v>46267</v>
      </c>
      <c r="C80" s="23">
        <v>0.60219907407407403</v>
      </c>
      <c r="D80" s="22" t="s">
        <v>187</v>
      </c>
      <c r="E80" s="22">
        <v>1</v>
      </c>
      <c r="F80" s="24">
        <v>50</v>
      </c>
      <c r="G80" s="24">
        <v>50</v>
      </c>
      <c r="H80" s="24">
        <v>0</v>
      </c>
      <c r="I80" s="24">
        <v>50</v>
      </c>
    </row>
    <row r="81" spans="1:9">
      <c r="A81" s="22">
        <v>10309</v>
      </c>
      <c r="B81" s="22">
        <v>46255</v>
      </c>
      <c r="C81" s="23">
        <v>0.59782407407407412</v>
      </c>
      <c r="D81" s="22" t="s">
        <v>187</v>
      </c>
      <c r="E81" s="22">
        <v>1</v>
      </c>
      <c r="F81" s="24">
        <v>50</v>
      </c>
      <c r="G81" s="24">
        <v>50</v>
      </c>
      <c r="H81" s="24">
        <v>0</v>
      </c>
      <c r="I81" s="24">
        <v>50</v>
      </c>
    </row>
    <row r="82" spans="1:9">
      <c r="A82" s="22">
        <v>10306</v>
      </c>
      <c r="B82" s="22">
        <v>46242</v>
      </c>
      <c r="C82" s="23">
        <v>0.49951388888888887</v>
      </c>
      <c r="D82" s="22" t="s">
        <v>187</v>
      </c>
      <c r="E82" s="22">
        <v>1</v>
      </c>
      <c r="F82" s="24">
        <v>50</v>
      </c>
      <c r="G82" s="24">
        <v>50</v>
      </c>
      <c r="H82" s="24">
        <v>0</v>
      </c>
      <c r="I82" s="24">
        <v>50</v>
      </c>
    </row>
    <row r="83" spans="1:9">
      <c r="A83" s="22">
        <v>10305</v>
      </c>
      <c r="B83" s="22">
        <v>46242</v>
      </c>
      <c r="C83" s="23">
        <v>0.40854166666666669</v>
      </c>
      <c r="D83" s="22" t="s">
        <v>187</v>
      </c>
      <c r="E83" s="22">
        <v>1</v>
      </c>
      <c r="F83" s="24">
        <v>50</v>
      </c>
      <c r="G83" s="24">
        <v>100</v>
      </c>
      <c r="H83" s="24">
        <v>0</v>
      </c>
      <c r="I83" s="24">
        <v>100</v>
      </c>
    </row>
    <row r="84" spans="1:9">
      <c r="A84" s="22">
        <v>10305</v>
      </c>
      <c r="B84" s="22">
        <v>46242</v>
      </c>
      <c r="C84" s="23">
        <v>0.40854166666666669</v>
      </c>
      <c r="D84" s="22" t="s">
        <v>187</v>
      </c>
      <c r="E84" s="22">
        <v>1</v>
      </c>
      <c r="F84" s="24">
        <v>50</v>
      </c>
      <c r="G84" s="24">
        <v>100</v>
      </c>
      <c r="H84" s="24">
        <v>0</v>
      </c>
      <c r="I84" s="24">
        <v>100</v>
      </c>
    </row>
    <row r="85" spans="1:9">
      <c r="A85" s="22">
        <v>10299</v>
      </c>
      <c r="B85" s="22">
        <v>46235</v>
      </c>
      <c r="C85" s="23">
        <v>0.76709490740740738</v>
      </c>
      <c r="D85" s="22" t="s">
        <v>187</v>
      </c>
      <c r="E85" s="22">
        <v>1</v>
      </c>
      <c r="F85" s="24">
        <v>50</v>
      </c>
      <c r="G85" s="24">
        <v>50</v>
      </c>
      <c r="H85" s="24">
        <v>0</v>
      </c>
      <c r="I85" s="24">
        <v>50</v>
      </c>
    </row>
    <row r="86" spans="1:9">
      <c r="A86" s="22">
        <v>10294</v>
      </c>
      <c r="B86" s="22">
        <v>46234</v>
      </c>
      <c r="C86" s="23">
        <v>0.87778935185185181</v>
      </c>
      <c r="D86" s="22" t="s">
        <v>187</v>
      </c>
      <c r="E86" s="22">
        <v>1</v>
      </c>
      <c r="F86" s="24">
        <v>50</v>
      </c>
      <c r="G86" s="24">
        <v>130</v>
      </c>
      <c r="H86" s="24">
        <v>0</v>
      </c>
      <c r="I86" s="24">
        <v>130</v>
      </c>
    </row>
    <row r="87" spans="1:9">
      <c r="A87" s="22">
        <v>10288</v>
      </c>
      <c r="B87" s="22">
        <v>46234</v>
      </c>
      <c r="C87" s="23">
        <v>0.57459490740740737</v>
      </c>
      <c r="D87" s="22" t="s">
        <v>187</v>
      </c>
      <c r="E87" s="22">
        <v>1</v>
      </c>
      <c r="F87" s="24">
        <v>50</v>
      </c>
      <c r="G87" s="24">
        <v>50</v>
      </c>
      <c r="H87" s="24">
        <v>0</v>
      </c>
      <c r="I87" s="24">
        <v>50</v>
      </c>
    </row>
    <row r="88" spans="1:9">
      <c r="A88" s="22">
        <v>10285</v>
      </c>
      <c r="B88" s="22">
        <v>46233</v>
      </c>
      <c r="C88" s="23">
        <v>0.96053240740740742</v>
      </c>
      <c r="D88" s="22" t="s">
        <v>187</v>
      </c>
      <c r="E88" s="22">
        <v>1</v>
      </c>
      <c r="F88" s="24">
        <v>50</v>
      </c>
      <c r="G88" s="24">
        <v>50</v>
      </c>
      <c r="H88" s="24">
        <v>0</v>
      </c>
      <c r="I88" s="24">
        <v>50</v>
      </c>
    </row>
    <row r="89" spans="1:9">
      <c r="A89" s="22">
        <v>10283</v>
      </c>
      <c r="B89" s="22">
        <v>46233</v>
      </c>
      <c r="C89" s="23">
        <v>0.50597222222222227</v>
      </c>
      <c r="D89" s="22" t="s">
        <v>187</v>
      </c>
      <c r="E89" s="22">
        <v>1</v>
      </c>
      <c r="F89" s="24">
        <v>50</v>
      </c>
      <c r="G89" s="24">
        <v>50</v>
      </c>
      <c r="H89" s="24">
        <v>0</v>
      </c>
      <c r="I89" s="24">
        <v>50</v>
      </c>
    </row>
    <row r="90" spans="1:9">
      <c r="A90" s="22">
        <v>10282</v>
      </c>
      <c r="B90" s="22">
        <v>46232</v>
      </c>
      <c r="C90" s="23">
        <v>0.78484953703703708</v>
      </c>
      <c r="D90" s="22" t="s">
        <v>187</v>
      </c>
      <c r="E90" s="22">
        <v>1</v>
      </c>
      <c r="F90" s="24">
        <v>50</v>
      </c>
      <c r="G90" s="24">
        <v>130</v>
      </c>
      <c r="H90" s="24">
        <v>0</v>
      </c>
      <c r="I90" s="24">
        <v>130</v>
      </c>
    </row>
    <row r="91" spans="1:9">
      <c r="A91" s="22">
        <v>10280</v>
      </c>
      <c r="B91" s="22">
        <v>46232</v>
      </c>
      <c r="C91" s="23">
        <v>0.51342592592592595</v>
      </c>
      <c r="D91" s="22" t="s">
        <v>187</v>
      </c>
      <c r="E91" s="22">
        <v>1</v>
      </c>
      <c r="F91" s="24">
        <v>50</v>
      </c>
      <c r="G91" s="24">
        <v>50</v>
      </c>
      <c r="H91" s="24">
        <v>0</v>
      </c>
      <c r="I91" s="24">
        <v>50</v>
      </c>
    </row>
    <row r="92" spans="1:9">
      <c r="A92" s="22">
        <v>10278</v>
      </c>
      <c r="B92" s="22">
        <v>46232</v>
      </c>
      <c r="C92" s="23">
        <v>0.39914351851851854</v>
      </c>
      <c r="D92" s="22" t="s">
        <v>187</v>
      </c>
      <c r="E92" s="22">
        <v>1</v>
      </c>
      <c r="F92" s="24">
        <v>50</v>
      </c>
      <c r="G92" s="24">
        <v>50</v>
      </c>
      <c r="H92" s="24">
        <v>0</v>
      </c>
      <c r="I92" s="24">
        <v>50</v>
      </c>
    </row>
    <row r="93" spans="1:9">
      <c r="A93" s="22">
        <v>10277</v>
      </c>
      <c r="B93" s="22">
        <v>46231</v>
      </c>
      <c r="C93" s="23">
        <v>0.80638888888888893</v>
      </c>
      <c r="D93" s="22" t="s">
        <v>187</v>
      </c>
      <c r="E93" s="22">
        <v>1</v>
      </c>
      <c r="F93" s="24">
        <v>50</v>
      </c>
      <c r="G93" s="24">
        <v>50</v>
      </c>
      <c r="H93" s="24">
        <v>0</v>
      </c>
      <c r="I93" s="24">
        <v>50</v>
      </c>
    </row>
    <row r="94" spans="1:9">
      <c r="A94" s="22">
        <v>10275</v>
      </c>
      <c r="B94" s="22">
        <v>46229</v>
      </c>
      <c r="C94" s="23">
        <v>0.42871527777777779</v>
      </c>
      <c r="D94" s="22" t="s">
        <v>187</v>
      </c>
      <c r="E94" s="22">
        <v>1</v>
      </c>
      <c r="F94" s="24">
        <v>50</v>
      </c>
      <c r="G94" s="24">
        <v>50</v>
      </c>
      <c r="H94" s="24">
        <v>0</v>
      </c>
      <c r="I94" s="24">
        <v>50</v>
      </c>
    </row>
    <row r="95" spans="1:9">
      <c r="A95" s="22">
        <v>10268</v>
      </c>
      <c r="B95" s="22">
        <v>46224</v>
      </c>
      <c r="C95" s="23">
        <v>0.47644675925925928</v>
      </c>
      <c r="D95" s="22" t="s">
        <v>187</v>
      </c>
      <c r="E95" s="22">
        <v>1</v>
      </c>
      <c r="F95" s="24">
        <v>50</v>
      </c>
      <c r="G95" s="24">
        <v>100</v>
      </c>
      <c r="H95" s="24">
        <v>0</v>
      </c>
      <c r="I95" s="24">
        <v>100</v>
      </c>
    </row>
    <row r="96" spans="1:9">
      <c r="A96" s="22">
        <v>10268</v>
      </c>
      <c r="B96" s="22">
        <v>46224</v>
      </c>
      <c r="C96" s="23">
        <v>0.47644675925925928</v>
      </c>
      <c r="D96" s="22" t="s">
        <v>187</v>
      </c>
      <c r="E96" s="22">
        <v>1</v>
      </c>
      <c r="F96" s="24">
        <v>50</v>
      </c>
      <c r="G96" s="24">
        <v>100</v>
      </c>
      <c r="H96" s="24">
        <v>0</v>
      </c>
      <c r="I96" s="24">
        <v>100</v>
      </c>
    </row>
    <row r="97" spans="1:9">
      <c r="A97" s="22">
        <v>10266</v>
      </c>
      <c r="B97" s="22">
        <v>46223</v>
      </c>
      <c r="C97" s="23">
        <v>0.67201388888888891</v>
      </c>
      <c r="D97" s="22" t="s">
        <v>187</v>
      </c>
      <c r="E97" s="22">
        <v>1</v>
      </c>
      <c r="F97" s="24">
        <v>50</v>
      </c>
      <c r="G97" s="24">
        <v>50</v>
      </c>
      <c r="H97" s="24">
        <v>0</v>
      </c>
      <c r="I97" s="24">
        <v>50</v>
      </c>
    </row>
    <row r="98" spans="1:9">
      <c r="A98" s="22">
        <v>10259</v>
      </c>
      <c r="B98" s="22">
        <v>46220</v>
      </c>
      <c r="C98" s="23">
        <v>0.858912037037037</v>
      </c>
      <c r="D98" s="22" t="s">
        <v>187</v>
      </c>
      <c r="E98" s="22">
        <v>1</v>
      </c>
      <c r="F98" s="24">
        <v>35</v>
      </c>
      <c r="G98" s="24">
        <v>35</v>
      </c>
      <c r="H98" s="24">
        <v>0</v>
      </c>
      <c r="I98" s="24">
        <v>35</v>
      </c>
    </row>
    <row r="99" spans="1:9">
      <c r="A99" s="22">
        <v>10255</v>
      </c>
      <c r="B99" s="22">
        <v>46220</v>
      </c>
      <c r="C99" s="23">
        <v>0.33964120370370371</v>
      </c>
      <c r="D99" s="22" t="s">
        <v>187</v>
      </c>
      <c r="E99" s="22">
        <v>1</v>
      </c>
      <c r="F99" s="24">
        <v>50</v>
      </c>
      <c r="G99" s="24">
        <v>140</v>
      </c>
      <c r="H99" s="24">
        <v>0</v>
      </c>
      <c r="I99" s="24">
        <v>140</v>
      </c>
    </row>
    <row r="100" spans="1:9">
      <c r="A100" s="22">
        <v>10252</v>
      </c>
      <c r="B100" s="22">
        <v>46219</v>
      </c>
      <c r="C100" s="23">
        <v>0.55863425925925925</v>
      </c>
      <c r="D100" s="22" t="s">
        <v>187</v>
      </c>
      <c r="E100" s="22">
        <v>1</v>
      </c>
      <c r="F100" s="24">
        <v>50</v>
      </c>
      <c r="G100" s="24">
        <v>50</v>
      </c>
      <c r="H100" s="24">
        <v>0</v>
      </c>
      <c r="I100" s="24">
        <v>50</v>
      </c>
    </row>
    <row r="101" spans="1:9">
      <c r="A101" s="22">
        <v>10244</v>
      </c>
      <c r="B101" s="22">
        <v>46216</v>
      </c>
      <c r="C101" s="23">
        <v>0.88929398148148153</v>
      </c>
      <c r="D101" s="22" t="s">
        <v>187</v>
      </c>
      <c r="E101" s="22">
        <v>1</v>
      </c>
      <c r="F101" s="24">
        <v>50</v>
      </c>
      <c r="G101" s="24">
        <v>50</v>
      </c>
      <c r="H101" s="24">
        <v>0</v>
      </c>
      <c r="I101" s="24">
        <v>50</v>
      </c>
    </row>
    <row r="102" spans="1:9">
      <c r="A102" s="22">
        <v>10238</v>
      </c>
      <c r="B102" s="22">
        <v>46215</v>
      </c>
      <c r="C102" s="23">
        <v>0.83937499999999998</v>
      </c>
      <c r="D102" s="22" t="s">
        <v>188</v>
      </c>
      <c r="E102" s="22">
        <v>1</v>
      </c>
      <c r="F102" s="24">
        <v>312</v>
      </c>
      <c r="G102" s="24">
        <v>312</v>
      </c>
      <c r="H102" s="24">
        <v>0</v>
      </c>
      <c r="I102" s="24">
        <v>312</v>
      </c>
    </row>
    <row r="103" spans="1:9">
      <c r="A103" s="22">
        <v>10232</v>
      </c>
      <c r="B103" s="22">
        <v>46213</v>
      </c>
      <c r="C103" s="23">
        <v>0.53737268518518522</v>
      </c>
      <c r="D103" s="22" t="s">
        <v>187</v>
      </c>
      <c r="E103" s="22">
        <v>1</v>
      </c>
      <c r="F103" s="24">
        <v>50</v>
      </c>
      <c r="G103" s="24">
        <v>140</v>
      </c>
      <c r="H103" s="24">
        <v>0</v>
      </c>
      <c r="I103" s="24">
        <v>140</v>
      </c>
    </row>
    <row r="104" spans="1:9">
      <c r="A104" s="22">
        <v>10225</v>
      </c>
      <c r="B104" s="22">
        <v>46211</v>
      </c>
      <c r="C104" s="23">
        <v>0.43040509259259258</v>
      </c>
      <c r="D104" s="22" t="s">
        <v>187</v>
      </c>
      <c r="E104" s="22">
        <v>1</v>
      </c>
      <c r="F104" s="24">
        <v>50</v>
      </c>
      <c r="G104" s="24">
        <v>50</v>
      </c>
      <c r="H104" s="24">
        <v>0</v>
      </c>
      <c r="I104" s="24">
        <v>50</v>
      </c>
    </row>
    <row r="105" spans="1:9">
      <c r="A105" s="22">
        <v>10224</v>
      </c>
      <c r="B105" s="22">
        <v>46210</v>
      </c>
      <c r="C105" s="23">
        <v>0.85766203703703703</v>
      </c>
      <c r="D105" s="22" t="s">
        <v>187</v>
      </c>
      <c r="E105" s="22">
        <v>1</v>
      </c>
      <c r="F105" s="24">
        <v>50</v>
      </c>
      <c r="G105" s="24">
        <v>100</v>
      </c>
      <c r="H105" s="24">
        <v>0</v>
      </c>
      <c r="I105" s="24">
        <v>100</v>
      </c>
    </row>
    <row r="106" spans="1:9">
      <c r="A106" s="22">
        <v>10224</v>
      </c>
      <c r="B106" s="22">
        <v>46210</v>
      </c>
      <c r="C106" s="23">
        <v>0.85766203703703703</v>
      </c>
      <c r="D106" s="22" t="s">
        <v>187</v>
      </c>
      <c r="E106" s="22">
        <v>1</v>
      </c>
      <c r="F106" s="24">
        <v>50</v>
      </c>
      <c r="G106" s="24">
        <v>100</v>
      </c>
      <c r="H106" s="24">
        <v>0</v>
      </c>
      <c r="I106" s="24">
        <v>100</v>
      </c>
    </row>
    <row r="107" spans="1:9">
      <c r="A107" s="22">
        <v>10220</v>
      </c>
      <c r="B107" s="22">
        <v>46201</v>
      </c>
      <c r="C107" s="23">
        <v>0.48935185185185187</v>
      </c>
      <c r="D107" s="22" t="s">
        <v>187</v>
      </c>
      <c r="E107" s="22">
        <v>1</v>
      </c>
      <c r="F107" s="24">
        <v>50</v>
      </c>
      <c r="G107" s="24">
        <v>50</v>
      </c>
      <c r="H107" s="24">
        <v>0</v>
      </c>
      <c r="I107" s="24">
        <v>50</v>
      </c>
    </row>
    <row r="108" spans="1:9">
      <c r="A108" s="22">
        <v>10218</v>
      </c>
      <c r="B108" s="22">
        <v>46199</v>
      </c>
      <c r="C108" s="23">
        <v>0.63706018518518515</v>
      </c>
      <c r="D108" s="22" t="s">
        <v>187</v>
      </c>
      <c r="E108" s="22">
        <v>1</v>
      </c>
      <c r="F108" s="24">
        <v>50</v>
      </c>
      <c r="G108" s="24">
        <v>50</v>
      </c>
      <c r="H108" s="24">
        <v>0</v>
      </c>
      <c r="I108" s="24">
        <v>50</v>
      </c>
    </row>
    <row r="109" spans="1:9">
      <c r="A109" s="22">
        <v>10186</v>
      </c>
      <c r="B109" s="22">
        <v>46154</v>
      </c>
      <c r="C109" s="23">
        <v>0.53697916666666667</v>
      </c>
      <c r="D109" s="22" t="s">
        <v>187</v>
      </c>
      <c r="E109" s="22">
        <v>1</v>
      </c>
      <c r="F109" s="24">
        <v>85</v>
      </c>
      <c r="G109" s="24">
        <v>85</v>
      </c>
      <c r="H109" s="24">
        <v>0</v>
      </c>
      <c r="I109" s="24">
        <v>85</v>
      </c>
    </row>
    <row r="110" spans="1:9">
      <c r="A110" s="22">
        <v>10164</v>
      </c>
      <c r="B110" s="22">
        <v>46134</v>
      </c>
      <c r="C110" s="23">
        <v>0.63642361111111112</v>
      </c>
      <c r="D110" s="22" t="s">
        <v>187</v>
      </c>
      <c r="E110" s="22">
        <v>1</v>
      </c>
      <c r="F110" s="24">
        <v>85</v>
      </c>
      <c r="G110" s="24">
        <v>85</v>
      </c>
      <c r="H110" s="24">
        <v>0</v>
      </c>
      <c r="I110" s="24">
        <v>85</v>
      </c>
    </row>
    <row r="111" spans="1:9">
      <c r="A111" s="22">
        <v>10163</v>
      </c>
      <c r="B111" s="22">
        <v>46133</v>
      </c>
      <c r="C111" s="23">
        <v>0.90410879629629626</v>
      </c>
      <c r="D111" s="22" t="s">
        <v>187</v>
      </c>
      <c r="E111" s="22">
        <v>2</v>
      </c>
      <c r="F111" s="24">
        <v>85</v>
      </c>
      <c r="G111" s="24">
        <v>170</v>
      </c>
      <c r="H111" s="24">
        <v>0</v>
      </c>
      <c r="I111" s="24">
        <v>170</v>
      </c>
    </row>
    <row r="112" spans="1:9">
      <c r="A112" s="22">
        <v>10162</v>
      </c>
      <c r="B112" s="22">
        <v>46132</v>
      </c>
      <c r="C112" s="23">
        <v>0.61535879629629631</v>
      </c>
      <c r="D112" s="22" t="s">
        <v>187</v>
      </c>
      <c r="E112" s="22">
        <v>1</v>
      </c>
      <c r="F112" s="24">
        <v>85</v>
      </c>
      <c r="G112" s="24">
        <v>85</v>
      </c>
      <c r="H112" s="24">
        <v>0</v>
      </c>
      <c r="I112" s="24">
        <v>85</v>
      </c>
    </row>
    <row r="113" spans="1:9">
      <c r="A113" s="22">
        <v>10161</v>
      </c>
      <c r="B113" s="22">
        <v>46127</v>
      </c>
      <c r="C113" s="23">
        <v>0.50940972222222225</v>
      </c>
      <c r="D113" s="22" t="s">
        <v>187</v>
      </c>
      <c r="E113" s="22">
        <v>1</v>
      </c>
      <c r="F113" s="24">
        <v>85</v>
      </c>
      <c r="G113" s="24">
        <v>85</v>
      </c>
      <c r="H113" s="24">
        <v>0</v>
      </c>
      <c r="I113" s="24">
        <v>85</v>
      </c>
    </row>
    <row r="114" spans="1:9">
      <c r="A114" s="22">
        <v>10160</v>
      </c>
      <c r="B114" s="22">
        <v>46123</v>
      </c>
      <c r="C114" s="23">
        <v>0.53740740740740744</v>
      </c>
      <c r="D114" s="22" t="s">
        <v>187</v>
      </c>
      <c r="E114" s="22">
        <v>1</v>
      </c>
      <c r="F114" s="24">
        <v>85</v>
      </c>
      <c r="G114" s="24">
        <v>85</v>
      </c>
      <c r="H114" s="24">
        <v>0</v>
      </c>
      <c r="I114" s="24">
        <v>85</v>
      </c>
    </row>
    <row r="115" spans="1:9">
      <c r="A115" s="22">
        <v>10157</v>
      </c>
      <c r="B115" s="22">
        <v>46109</v>
      </c>
      <c r="C115" s="23">
        <v>0.51796296296296296</v>
      </c>
      <c r="D115" s="22" t="s">
        <v>187</v>
      </c>
      <c r="E115" s="22">
        <v>1</v>
      </c>
      <c r="F115" s="24">
        <v>85</v>
      </c>
      <c r="G115" s="24">
        <v>85</v>
      </c>
      <c r="H115" s="24">
        <v>0</v>
      </c>
      <c r="I115" s="24">
        <v>85</v>
      </c>
    </row>
    <row r="116" spans="1:9">
      <c r="A116" s="22">
        <v>10155</v>
      </c>
      <c r="B116" s="22">
        <v>46106</v>
      </c>
      <c r="C116" s="23">
        <v>0.50313657407407408</v>
      </c>
      <c r="D116" s="22" t="s">
        <v>187</v>
      </c>
      <c r="E116" s="22">
        <v>1</v>
      </c>
      <c r="F116" s="24">
        <v>85</v>
      </c>
      <c r="G116" s="24">
        <v>85</v>
      </c>
      <c r="H116" s="24">
        <v>0</v>
      </c>
      <c r="I116" s="24">
        <v>85</v>
      </c>
    </row>
    <row r="117" spans="1:9">
      <c r="A117" s="22">
        <v>10154</v>
      </c>
      <c r="B117" s="22">
        <v>46104</v>
      </c>
      <c r="C117" s="23">
        <v>0.71064814814814814</v>
      </c>
      <c r="D117" s="22" t="s">
        <v>187</v>
      </c>
      <c r="E117" s="22">
        <v>1</v>
      </c>
      <c r="F117" s="24">
        <v>85</v>
      </c>
      <c r="G117" s="24">
        <v>85</v>
      </c>
      <c r="H117" s="24">
        <v>0</v>
      </c>
      <c r="I117" s="24">
        <v>85</v>
      </c>
    </row>
    <row r="118" spans="1:9">
      <c r="A118" s="22">
        <v>10153</v>
      </c>
      <c r="B118" s="22">
        <v>46103</v>
      </c>
      <c r="C118" s="23">
        <v>0.64900462962962968</v>
      </c>
      <c r="D118" s="22" t="s">
        <v>187</v>
      </c>
      <c r="E118" s="22">
        <v>1</v>
      </c>
      <c r="F118" s="24">
        <v>85</v>
      </c>
      <c r="G118" s="24">
        <v>130</v>
      </c>
      <c r="H118" s="24">
        <v>0</v>
      </c>
      <c r="I118" s="24">
        <v>130</v>
      </c>
    </row>
    <row r="119" spans="1:9">
      <c r="A119" s="22">
        <v>10153</v>
      </c>
      <c r="B119" s="22">
        <v>46103</v>
      </c>
      <c r="C119" s="23">
        <v>0.64900462962962968</v>
      </c>
      <c r="D119" s="22" t="s">
        <v>187</v>
      </c>
      <c r="E119" s="22">
        <v>1</v>
      </c>
      <c r="F119" s="24">
        <v>85</v>
      </c>
      <c r="G119" s="24">
        <v>130</v>
      </c>
      <c r="H119" s="24">
        <v>0</v>
      </c>
      <c r="I119" s="24">
        <v>130</v>
      </c>
    </row>
    <row r="120" spans="1:9">
      <c r="A120" s="22">
        <v>10152</v>
      </c>
      <c r="B120" s="22">
        <v>46101</v>
      </c>
      <c r="C120" s="23">
        <v>0.7913310185185185</v>
      </c>
      <c r="D120" s="22" t="s">
        <v>187</v>
      </c>
      <c r="E120" s="22">
        <v>1</v>
      </c>
      <c r="F120" s="24">
        <v>85</v>
      </c>
      <c r="G120" s="24">
        <v>85</v>
      </c>
      <c r="H120" s="24">
        <v>0</v>
      </c>
      <c r="I120" s="24">
        <v>85</v>
      </c>
    </row>
    <row r="121" spans="1:9">
      <c r="A121" s="22">
        <v>10147</v>
      </c>
      <c r="B121" s="22">
        <v>46097</v>
      </c>
      <c r="C121" s="23">
        <v>0.9145833333333333</v>
      </c>
      <c r="D121" s="22" t="s">
        <v>187</v>
      </c>
      <c r="E121" s="22">
        <v>1</v>
      </c>
      <c r="F121" s="24">
        <v>85</v>
      </c>
      <c r="G121" s="24">
        <v>0</v>
      </c>
      <c r="H121" s="24">
        <v>0</v>
      </c>
      <c r="I121" s="24">
        <v>0</v>
      </c>
    </row>
    <row r="122" spans="1:9">
      <c r="A122" s="22">
        <v>10146</v>
      </c>
      <c r="B122" s="22">
        <v>46096</v>
      </c>
      <c r="C122" s="23">
        <v>0.38469907407407405</v>
      </c>
      <c r="D122" s="22" t="s">
        <v>187</v>
      </c>
      <c r="E122" s="22">
        <v>1</v>
      </c>
      <c r="F122" s="24">
        <v>85</v>
      </c>
      <c r="G122" s="24">
        <v>85</v>
      </c>
      <c r="H122" s="24">
        <v>0</v>
      </c>
      <c r="I122" s="24">
        <v>85</v>
      </c>
    </row>
    <row r="123" spans="1:9">
      <c r="A123" s="22">
        <v>10143</v>
      </c>
      <c r="B123" s="22">
        <v>46092</v>
      </c>
      <c r="C123" s="23">
        <v>0.88159722222222225</v>
      </c>
      <c r="D123" s="22" t="s">
        <v>187</v>
      </c>
      <c r="E123" s="22">
        <v>1</v>
      </c>
      <c r="F123" s="24">
        <v>85</v>
      </c>
      <c r="G123" s="24">
        <v>0</v>
      </c>
      <c r="H123" s="24">
        <v>0</v>
      </c>
      <c r="I123" s="24">
        <v>0</v>
      </c>
    </row>
    <row r="124" spans="1:9">
      <c r="A124" s="22">
        <v>10142</v>
      </c>
      <c r="B124" s="22">
        <v>46092</v>
      </c>
      <c r="C124" s="23">
        <v>0.87011574074074072</v>
      </c>
      <c r="D124" s="22" t="s">
        <v>187</v>
      </c>
      <c r="E124" s="22">
        <v>1</v>
      </c>
      <c r="F124" s="24">
        <v>85</v>
      </c>
      <c r="G124" s="24">
        <v>0</v>
      </c>
      <c r="H124" s="24">
        <v>0</v>
      </c>
      <c r="I124" s="24">
        <v>0</v>
      </c>
    </row>
    <row r="125" spans="1:9">
      <c r="A125" s="22">
        <v>10140</v>
      </c>
      <c r="B125" s="22">
        <v>46092</v>
      </c>
      <c r="C125" s="23">
        <v>0.7201967592592593</v>
      </c>
      <c r="D125" s="22" t="s">
        <v>187</v>
      </c>
      <c r="E125" s="22">
        <v>1</v>
      </c>
      <c r="F125" s="24">
        <v>68</v>
      </c>
      <c r="G125" s="24">
        <v>228</v>
      </c>
      <c r="H125" s="24">
        <v>0</v>
      </c>
      <c r="I125" s="24">
        <v>228</v>
      </c>
    </row>
    <row r="126" spans="1:9">
      <c r="A126" s="22">
        <v>10138</v>
      </c>
      <c r="B126" s="22">
        <v>46092</v>
      </c>
      <c r="C126" s="23">
        <v>0.46332175925925928</v>
      </c>
      <c r="D126" s="22" t="s">
        <v>187</v>
      </c>
      <c r="E126" s="22">
        <v>1</v>
      </c>
      <c r="F126" s="24">
        <v>68</v>
      </c>
      <c r="G126" s="24">
        <v>228</v>
      </c>
      <c r="H126" s="24">
        <v>0</v>
      </c>
      <c r="I126" s="24">
        <v>228</v>
      </c>
    </row>
    <row r="127" spans="1:9">
      <c r="A127" s="22">
        <v>10137</v>
      </c>
      <c r="B127" s="22">
        <v>46091</v>
      </c>
      <c r="C127" s="23">
        <v>0.95590277777777777</v>
      </c>
      <c r="D127" s="22" t="s">
        <v>187</v>
      </c>
      <c r="E127" s="22">
        <v>1</v>
      </c>
      <c r="F127" s="24">
        <v>68</v>
      </c>
      <c r="G127" s="24">
        <v>228</v>
      </c>
      <c r="H127" s="24">
        <v>0</v>
      </c>
      <c r="I127" s="24">
        <v>228</v>
      </c>
    </row>
    <row r="128" spans="1:9">
      <c r="A128" s="22">
        <v>10136</v>
      </c>
      <c r="B128" s="22">
        <v>46091</v>
      </c>
      <c r="C128" s="23">
        <v>0.85414351851851855</v>
      </c>
      <c r="D128" s="22" t="s">
        <v>187</v>
      </c>
      <c r="E128" s="22">
        <v>2</v>
      </c>
      <c r="F128" s="24">
        <v>68</v>
      </c>
      <c r="G128" s="24">
        <v>136</v>
      </c>
      <c r="H128" s="24">
        <v>0</v>
      </c>
      <c r="I128" s="24">
        <v>136</v>
      </c>
    </row>
    <row r="129" spans="1:9">
      <c r="A129" s="22">
        <v>10134</v>
      </c>
      <c r="B129" s="22">
        <v>46091</v>
      </c>
      <c r="C129" s="23">
        <v>0.58829861111111115</v>
      </c>
      <c r="D129" s="22" t="s">
        <v>187</v>
      </c>
      <c r="E129" s="22">
        <v>1</v>
      </c>
      <c r="F129" s="24">
        <v>85</v>
      </c>
      <c r="G129" s="24">
        <v>85</v>
      </c>
      <c r="H129" s="24">
        <v>0</v>
      </c>
      <c r="I129" s="24">
        <v>85</v>
      </c>
    </row>
    <row r="130" spans="1:9">
      <c r="A130" s="22">
        <v>10133</v>
      </c>
      <c r="B130" s="22">
        <v>46090</v>
      </c>
      <c r="C130" s="23">
        <v>0.58219907407407412</v>
      </c>
      <c r="D130" s="22" t="s">
        <v>187</v>
      </c>
      <c r="E130" s="22">
        <v>1</v>
      </c>
      <c r="F130" s="24">
        <v>85</v>
      </c>
      <c r="G130" s="24">
        <v>85</v>
      </c>
      <c r="H130" s="24">
        <v>0</v>
      </c>
      <c r="I130" s="24">
        <v>85</v>
      </c>
    </row>
    <row r="131" spans="1:9">
      <c r="A131" s="22">
        <v>10130</v>
      </c>
      <c r="B131" s="22">
        <v>46087</v>
      </c>
      <c r="C131" s="23">
        <v>0.57300925925925927</v>
      </c>
      <c r="D131" s="22" t="s">
        <v>187</v>
      </c>
      <c r="E131" s="22">
        <v>1</v>
      </c>
      <c r="F131" s="24">
        <v>85</v>
      </c>
      <c r="G131" s="24">
        <v>85</v>
      </c>
      <c r="H131" s="24">
        <v>0</v>
      </c>
      <c r="I131" s="24">
        <v>85</v>
      </c>
    </row>
    <row r="132" spans="1:9">
      <c r="A132" s="22">
        <v>10123</v>
      </c>
      <c r="B132" s="22">
        <v>46083</v>
      </c>
      <c r="C132" s="23">
        <v>0.79204861111111113</v>
      </c>
      <c r="D132" s="22" t="s">
        <v>187</v>
      </c>
      <c r="E132" s="22">
        <v>1</v>
      </c>
      <c r="F132" s="24">
        <v>85</v>
      </c>
      <c r="G132" s="24">
        <v>85</v>
      </c>
      <c r="H132" s="24">
        <v>0</v>
      </c>
      <c r="I132" s="24">
        <v>85</v>
      </c>
    </row>
    <row r="133" spans="1:9">
      <c r="A133" s="22">
        <v>10122</v>
      </c>
      <c r="B133" s="22">
        <v>46083</v>
      </c>
      <c r="C133" s="23">
        <v>0.43244212962962963</v>
      </c>
      <c r="D133" s="22" t="s">
        <v>187</v>
      </c>
      <c r="E133" s="22">
        <v>1</v>
      </c>
      <c r="F133" s="24">
        <v>85</v>
      </c>
      <c r="G133" s="24">
        <v>85</v>
      </c>
      <c r="H133" s="24">
        <v>0</v>
      </c>
      <c r="I133" s="24">
        <v>85</v>
      </c>
    </row>
    <row r="134" spans="1:9">
      <c r="A134" s="22">
        <v>10121</v>
      </c>
      <c r="B134" s="22">
        <v>46083</v>
      </c>
      <c r="C134" s="23">
        <v>0.4299074074074074</v>
      </c>
      <c r="D134" s="22" t="s">
        <v>187</v>
      </c>
      <c r="E134" s="22">
        <v>1</v>
      </c>
      <c r="F134" s="24">
        <v>85</v>
      </c>
      <c r="G134" s="24">
        <v>85</v>
      </c>
      <c r="H134" s="24">
        <v>0</v>
      </c>
      <c r="I134" s="24">
        <v>85</v>
      </c>
    </row>
    <row r="135" spans="1:9">
      <c r="A135" s="22">
        <v>10120</v>
      </c>
      <c r="B135" s="22">
        <v>46082</v>
      </c>
      <c r="C135" s="23">
        <v>0.52766203703703707</v>
      </c>
      <c r="D135" s="22" t="s">
        <v>187</v>
      </c>
      <c r="E135" s="22">
        <v>1</v>
      </c>
      <c r="F135" s="24">
        <v>68</v>
      </c>
      <c r="G135" s="24">
        <v>136</v>
      </c>
      <c r="H135" s="24">
        <v>0</v>
      </c>
      <c r="I135" s="24">
        <v>136</v>
      </c>
    </row>
    <row r="136" spans="1:9">
      <c r="A136" s="22">
        <v>10120</v>
      </c>
      <c r="B136" s="22">
        <v>46082</v>
      </c>
      <c r="C136" s="23">
        <v>0.52766203703703707</v>
      </c>
      <c r="D136" s="22" t="s">
        <v>187</v>
      </c>
      <c r="E136" s="22">
        <v>1</v>
      </c>
      <c r="F136" s="24">
        <v>68</v>
      </c>
      <c r="G136" s="24">
        <v>136</v>
      </c>
      <c r="H136" s="24">
        <v>0</v>
      </c>
      <c r="I136" s="24">
        <v>136</v>
      </c>
    </row>
    <row r="137" spans="1:9">
      <c r="A137" s="22">
        <v>10119</v>
      </c>
      <c r="B137" s="22">
        <v>46081</v>
      </c>
      <c r="C137" s="23">
        <v>2.4537037037037036E-3</v>
      </c>
      <c r="D137" s="22" t="s">
        <v>187</v>
      </c>
      <c r="E137" s="22">
        <v>1</v>
      </c>
      <c r="F137" s="24">
        <v>85</v>
      </c>
      <c r="G137" s="24">
        <v>85</v>
      </c>
      <c r="H137" s="24">
        <v>0</v>
      </c>
      <c r="I137" s="24">
        <v>85</v>
      </c>
    </row>
    <row r="138" spans="1:9">
      <c r="A138" s="22">
        <v>10117</v>
      </c>
      <c r="B138" s="22">
        <v>46079</v>
      </c>
      <c r="C138" s="23">
        <v>0.5300231481481481</v>
      </c>
      <c r="D138" s="22" t="s">
        <v>187</v>
      </c>
      <c r="E138" s="22">
        <v>1</v>
      </c>
      <c r="F138" s="24">
        <v>85</v>
      </c>
      <c r="G138" s="24">
        <v>85</v>
      </c>
      <c r="H138" s="24">
        <v>0</v>
      </c>
      <c r="I138" s="24">
        <v>85</v>
      </c>
    </row>
    <row r="139" spans="1:9">
      <c r="A139" s="22">
        <v>10115</v>
      </c>
      <c r="B139" s="22">
        <v>46076</v>
      </c>
      <c r="C139" s="23">
        <v>0.74322916666666672</v>
      </c>
      <c r="D139" s="22" t="s">
        <v>187</v>
      </c>
      <c r="E139" s="22">
        <v>1</v>
      </c>
      <c r="F139" s="24">
        <v>85</v>
      </c>
      <c r="G139" s="24">
        <v>85</v>
      </c>
      <c r="H139" s="24">
        <v>0</v>
      </c>
      <c r="I139" s="24">
        <v>85</v>
      </c>
    </row>
    <row r="140" spans="1:9">
      <c r="A140" s="22">
        <v>10114</v>
      </c>
      <c r="B140" s="22">
        <v>46076</v>
      </c>
      <c r="C140" s="23">
        <v>0.72592592592592597</v>
      </c>
      <c r="D140" s="22" t="s">
        <v>187</v>
      </c>
      <c r="E140" s="22">
        <v>1</v>
      </c>
      <c r="F140" s="24">
        <v>68</v>
      </c>
      <c r="G140" s="24">
        <v>228</v>
      </c>
      <c r="H140" s="24">
        <v>0</v>
      </c>
      <c r="I140" s="24">
        <v>228</v>
      </c>
    </row>
    <row r="141" spans="1:9">
      <c r="A141" s="22">
        <v>10113</v>
      </c>
      <c r="B141" s="22">
        <v>46076</v>
      </c>
      <c r="C141" s="23">
        <v>0.6448842592592593</v>
      </c>
      <c r="D141" s="22" t="s">
        <v>187</v>
      </c>
      <c r="E141" s="22">
        <v>1</v>
      </c>
      <c r="F141" s="24">
        <v>85</v>
      </c>
      <c r="G141" s="24">
        <v>85</v>
      </c>
      <c r="H141" s="24">
        <v>0</v>
      </c>
      <c r="I141" s="24">
        <v>85</v>
      </c>
    </row>
    <row r="142" spans="1:9">
      <c r="A142" s="22">
        <v>10112</v>
      </c>
      <c r="B142" s="22">
        <v>46076</v>
      </c>
      <c r="C142" s="23">
        <v>0.34499999999999997</v>
      </c>
      <c r="D142" s="22" t="s">
        <v>187</v>
      </c>
      <c r="E142" s="22">
        <v>1</v>
      </c>
      <c r="F142" s="24">
        <v>85</v>
      </c>
      <c r="G142" s="24">
        <v>85</v>
      </c>
      <c r="H142" s="24">
        <v>0</v>
      </c>
      <c r="I142" s="24">
        <v>85</v>
      </c>
    </row>
    <row r="143" spans="1:9">
      <c r="A143" s="22">
        <v>10111</v>
      </c>
      <c r="B143" s="22">
        <v>46075</v>
      </c>
      <c r="C143" s="23">
        <v>0.58163194444444444</v>
      </c>
      <c r="D143" s="22" t="s">
        <v>187</v>
      </c>
      <c r="E143" s="22">
        <v>1</v>
      </c>
      <c r="F143" s="24">
        <v>85</v>
      </c>
      <c r="G143" s="24">
        <v>85</v>
      </c>
      <c r="H143" s="24">
        <v>0</v>
      </c>
      <c r="I143" s="24">
        <v>85</v>
      </c>
    </row>
    <row r="144" spans="1:9">
      <c r="A144" s="22">
        <v>10109</v>
      </c>
      <c r="B144" s="22">
        <v>46067</v>
      </c>
      <c r="C144" s="23">
        <v>0.38854166666666667</v>
      </c>
      <c r="D144" s="22" t="s">
        <v>187</v>
      </c>
      <c r="E144" s="22">
        <v>1</v>
      </c>
      <c r="F144" s="24">
        <v>68</v>
      </c>
      <c r="G144" s="24">
        <v>136</v>
      </c>
      <c r="H144" s="24">
        <v>0</v>
      </c>
      <c r="I144" s="24">
        <v>136</v>
      </c>
    </row>
    <row r="145" spans="1:9">
      <c r="A145" s="22">
        <v>10109</v>
      </c>
      <c r="B145" s="22">
        <v>46067</v>
      </c>
      <c r="C145" s="23">
        <v>0.38854166666666667</v>
      </c>
      <c r="D145" s="22" t="s">
        <v>187</v>
      </c>
      <c r="E145" s="22">
        <v>1</v>
      </c>
      <c r="F145" s="24">
        <v>68</v>
      </c>
      <c r="G145" s="24">
        <v>136</v>
      </c>
      <c r="H145" s="24">
        <v>0</v>
      </c>
      <c r="I145" s="24">
        <v>136</v>
      </c>
    </row>
    <row r="146" spans="1:9">
      <c r="A146" s="22">
        <v>10108</v>
      </c>
      <c r="B146" s="22">
        <v>46066</v>
      </c>
      <c r="C146" s="23">
        <v>0.48174768518518518</v>
      </c>
      <c r="D146" s="22" t="s">
        <v>187</v>
      </c>
      <c r="E146" s="22">
        <v>1</v>
      </c>
      <c r="F146" s="24">
        <v>85</v>
      </c>
      <c r="G146" s="24">
        <v>85</v>
      </c>
      <c r="H146" s="24">
        <v>25</v>
      </c>
      <c r="I146" s="24">
        <v>60</v>
      </c>
    </row>
    <row r="147" spans="1:9">
      <c r="A147" s="22">
        <v>10107</v>
      </c>
      <c r="B147" s="22">
        <v>46060</v>
      </c>
      <c r="C147" s="23">
        <v>0.47548611111111111</v>
      </c>
      <c r="D147" s="22" t="s">
        <v>189</v>
      </c>
      <c r="E147" s="22">
        <v>1</v>
      </c>
      <c r="F147" s="24">
        <v>2500</v>
      </c>
      <c r="G147" s="24">
        <v>2500</v>
      </c>
      <c r="H147" s="24">
        <v>0</v>
      </c>
      <c r="I147" s="24">
        <v>2500</v>
      </c>
    </row>
    <row r="148" spans="1:9">
      <c r="A148" s="22">
        <v>10105</v>
      </c>
      <c r="B148" s="22">
        <v>46059</v>
      </c>
      <c r="C148" s="23">
        <v>0.58280092592592592</v>
      </c>
      <c r="D148" s="22" t="s">
        <v>187</v>
      </c>
      <c r="E148" s="22">
        <v>1</v>
      </c>
      <c r="F148" s="24">
        <v>85</v>
      </c>
      <c r="G148" s="24">
        <v>85</v>
      </c>
      <c r="H148" s="24">
        <v>0</v>
      </c>
      <c r="I148" s="24">
        <v>85</v>
      </c>
    </row>
    <row r="149" spans="1:9">
      <c r="A149" s="22">
        <v>10098</v>
      </c>
      <c r="B149" s="22">
        <v>46058</v>
      </c>
      <c r="C149" s="23">
        <v>0.60729166666666667</v>
      </c>
      <c r="D149" s="22" t="s">
        <v>187</v>
      </c>
      <c r="E149" s="22">
        <v>1</v>
      </c>
      <c r="F149" s="24">
        <v>85</v>
      </c>
      <c r="G149" s="24">
        <v>85</v>
      </c>
      <c r="H149" s="24">
        <v>0</v>
      </c>
      <c r="I149" s="24">
        <v>85</v>
      </c>
    </row>
    <row r="150" spans="1:9">
      <c r="A150" s="22">
        <v>10097</v>
      </c>
      <c r="B150" s="22">
        <v>46058</v>
      </c>
      <c r="C150" s="23">
        <v>0.60518518518518516</v>
      </c>
      <c r="D150" s="22" t="s">
        <v>187</v>
      </c>
      <c r="E150" s="22">
        <v>1</v>
      </c>
      <c r="F150" s="24">
        <v>85</v>
      </c>
      <c r="G150" s="24">
        <v>85</v>
      </c>
      <c r="H150" s="24">
        <v>0</v>
      </c>
      <c r="I150" s="24">
        <v>85</v>
      </c>
    </row>
    <row r="151" spans="1:9">
      <c r="A151" s="22">
        <v>10090</v>
      </c>
      <c r="B151" s="22">
        <v>46056</v>
      </c>
      <c r="C151" s="23">
        <v>0.86604166666666671</v>
      </c>
      <c r="D151" s="22" t="s">
        <v>187</v>
      </c>
      <c r="E151" s="22">
        <v>1</v>
      </c>
      <c r="F151" s="24">
        <v>85</v>
      </c>
      <c r="G151" s="24">
        <v>85</v>
      </c>
      <c r="H151" s="24">
        <v>0</v>
      </c>
      <c r="I151" s="24">
        <v>85</v>
      </c>
    </row>
    <row r="152" spans="1:9">
      <c r="A152" s="22">
        <v>10087</v>
      </c>
      <c r="B152" s="22">
        <v>46056</v>
      </c>
      <c r="C152" s="23">
        <v>0.45493055555555556</v>
      </c>
      <c r="D152" s="22" t="s">
        <v>187</v>
      </c>
      <c r="E152" s="22">
        <v>1</v>
      </c>
      <c r="F152" s="24">
        <v>85</v>
      </c>
      <c r="G152" s="24">
        <v>85</v>
      </c>
      <c r="H152" s="24">
        <v>0</v>
      </c>
      <c r="I152" s="24">
        <v>85</v>
      </c>
    </row>
    <row r="153" spans="1:9">
      <c r="A153" s="22">
        <v>10077</v>
      </c>
      <c r="B153" s="22">
        <v>46055</v>
      </c>
      <c r="C153" s="23">
        <v>0.65072916666666669</v>
      </c>
      <c r="D153" s="22" t="s">
        <v>187</v>
      </c>
      <c r="E153" s="22">
        <v>1</v>
      </c>
      <c r="F153" s="24">
        <v>85</v>
      </c>
      <c r="G153" s="24">
        <v>85</v>
      </c>
      <c r="H153" s="24">
        <v>0</v>
      </c>
      <c r="I153" s="24">
        <v>85</v>
      </c>
    </row>
    <row r="154" spans="1:9">
      <c r="A154" s="22">
        <v>10066</v>
      </c>
      <c r="B154" s="22">
        <v>46053</v>
      </c>
      <c r="C154" s="23">
        <v>0.67760416666666667</v>
      </c>
      <c r="D154" s="22" t="s">
        <v>187</v>
      </c>
      <c r="E154" s="22">
        <v>1</v>
      </c>
      <c r="F154" s="24">
        <v>68</v>
      </c>
      <c r="G154" s="24">
        <v>212</v>
      </c>
      <c r="H154" s="24">
        <v>0</v>
      </c>
      <c r="I154" s="24">
        <v>212</v>
      </c>
    </row>
    <row r="155" spans="1:9">
      <c r="A155" s="22">
        <v>10065</v>
      </c>
      <c r="B155" s="22">
        <v>46053</v>
      </c>
      <c r="C155" s="23">
        <v>0.66978009259259264</v>
      </c>
      <c r="D155" s="22" t="s">
        <v>187</v>
      </c>
      <c r="E155" s="22">
        <v>1</v>
      </c>
      <c r="F155" s="24">
        <v>68</v>
      </c>
      <c r="G155" s="24">
        <v>136</v>
      </c>
      <c r="H155" s="24">
        <v>0</v>
      </c>
      <c r="I155" s="24">
        <v>136</v>
      </c>
    </row>
    <row r="156" spans="1:9">
      <c r="A156" s="22">
        <v>10065</v>
      </c>
      <c r="B156" s="22">
        <v>46053</v>
      </c>
      <c r="C156" s="23">
        <v>0.66978009259259264</v>
      </c>
      <c r="D156" s="22" t="s">
        <v>187</v>
      </c>
      <c r="E156" s="22">
        <v>1</v>
      </c>
      <c r="F156" s="24">
        <v>68</v>
      </c>
      <c r="G156" s="24">
        <v>136</v>
      </c>
      <c r="H156" s="24">
        <v>0</v>
      </c>
      <c r="I156" s="24">
        <v>136</v>
      </c>
    </row>
    <row r="157" spans="1:9">
      <c r="A157" s="22">
        <v>10064</v>
      </c>
      <c r="B157" s="22">
        <v>46053</v>
      </c>
      <c r="C157" s="23">
        <v>0.49812499999999998</v>
      </c>
      <c r="D157" s="22" t="s">
        <v>187</v>
      </c>
      <c r="E157" s="22">
        <v>1</v>
      </c>
      <c r="F157" s="24">
        <v>85</v>
      </c>
      <c r="G157" s="24">
        <v>85</v>
      </c>
      <c r="H157" s="24">
        <v>0</v>
      </c>
      <c r="I157" s="24">
        <v>85</v>
      </c>
    </row>
    <row r="158" spans="1:9">
      <c r="A158" s="22">
        <v>10027</v>
      </c>
      <c r="B158" s="22">
        <v>46046</v>
      </c>
      <c r="C158" s="23">
        <v>0.51971064814814816</v>
      </c>
      <c r="D158" s="22" t="s">
        <v>187</v>
      </c>
      <c r="E158" s="22">
        <v>1</v>
      </c>
      <c r="F158" s="24">
        <v>85</v>
      </c>
      <c r="G158" s="24">
        <v>85</v>
      </c>
      <c r="H158" s="24">
        <v>0</v>
      </c>
      <c r="I158" s="24">
        <v>85</v>
      </c>
    </row>
    <row r="159" spans="1:9">
      <c r="A159" s="22">
        <v>10011</v>
      </c>
      <c r="B159" s="22">
        <v>46035</v>
      </c>
      <c r="C159" s="23">
        <v>0.83228009259259261</v>
      </c>
      <c r="D159" s="22" t="s">
        <v>187</v>
      </c>
      <c r="E159" s="22">
        <v>1</v>
      </c>
      <c r="F159" s="24">
        <v>85</v>
      </c>
      <c r="G159" s="24">
        <v>85</v>
      </c>
      <c r="H159" s="24">
        <v>0</v>
      </c>
      <c r="I159" s="24">
        <v>85</v>
      </c>
    </row>
    <row r="160" spans="1:9">
      <c r="A160" s="22">
        <v>10008</v>
      </c>
      <c r="B160" s="22">
        <v>46034</v>
      </c>
      <c r="C160" s="23">
        <v>0.41151620370370373</v>
      </c>
      <c r="D160" s="22" t="s">
        <v>187</v>
      </c>
      <c r="E160" s="22">
        <v>1</v>
      </c>
      <c r="F160" s="24">
        <v>85</v>
      </c>
      <c r="G160" s="24">
        <v>265</v>
      </c>
      <c r="H160" s="24">
        <v>53</v>
      </c>
      <c r="I160" s="24">
        <v>212</v>
      </c>
    </row>
    <row r="161" spans="1:9">
      <c r="A161" s="22">
        <v>10007</v>
      </c>
      <c r="B161" s="22">
        <v>46034</v>
      </c>
      <c r="C161" s="23">
        <v>0.39643518518518517</v>
      </c>
      <c r="D161" s="22" t="s">
        <v>187</v>
      </c>
      <c r="E161" s="22">
        <v>1</v>
      </c>
      <c r="F161" s="24">
        <v>85</v>
      </c>
      <c r="G161" s="24">
        <v>85</v>
      </c>
      <c r="H161" s="24">
        <v>0</v>
      </c>
      <c r="I161" s="24">
        <v>85</v>
      </c>
    </row>
  </sheetData>
  <pageMargins left="0.7" right="0.7" top="0.75" bottom="0.75" header="0.3" footer="0.3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2AF4-D23F-4124-AB33-E14EE8F94122}">
  <dimension ref="A1:B51"/>
  <sheetViews>
    <sheetView topLeftCell="A22" workbookViewId="0">
      <selection activeCell="A53" sqref="A53"/>
    </sheetView>
  </sheetViews>
  <sheetFormatPr defaultRowHeight="14.25"/>
  <cols>
    <col min="1" max="1" width="28.625" bestFit="1" customWidth="1"/>
    <col min="2" max="2" width="21.75" bestFit="1" customWidth="1"/>
  </cols>
  <sheetData>
    <row r="1" spans="1:2">
      <c r="A1" s="28" t="s">
        <v>197</v>
      </c>
      <c r="B1" t="s">
        <v>199</v>
      </c>
    </row>
    <row r="2" spans="1:2">
      <c r="A2" s="29" t="s">
        <v>8</v>
      </c>
      <c r="B2" s="11">
        <v>397.78</v>
      </c>
    </row>
    <row r="3" spans="1:2">
      <c r="A3" s="30" t="s">
        <v>20</v>
      </c>
      <c r="B3" s="11">
        <v>35.81</v>
      </c>
    </row>
    <row r="4" spans="1:2">
      <c r="A4" s="30" t="s">
        <v>35</v>
      </c>
      <c r="B4" s="11">
        <v>100</v>
      </c>
    </row>
    <row r="5" spans="1:2">
      <c r="A5" s="30" t="s">
        <v>15</v>
      </c>
      <c r="B5" s="11">
        <v>26.97</v>
      </c>
    </row>
    <row r="6" spans="1:2">
      <c r="A6" s="30" t="s">
        <v>11</v>
      </c>
      <c r="B6" s="11">
        <v>235</v>
      </c>
    </row>
    <row r="7" spans="1:2">
      <c r="A7" s="29" t="s">
        <v>38</v>
      </c>
      <c r="B7" s="11">
        <v>1192.5600000000002</v>
      </c>
    </row>
    <row r="8" spans="1:2">
      <c r="A8" s="30" t="s">
        <v>20</v>
      </c>
      <c r="B8" s="11">
        <v>10.89</v>
      </c>
    </row>
    <row r="9" spans="1:2">
      <c r="A9" s="30" t="s">
        <v>35</v>
      </c>
      <c r="B9" s="11">
        <v>1100</v>
      </c>
    </row>
    <row r="10" spans="1:2">
      <c r="A10" s="30" t="s">
        <v>40</v>
      </c>
      <c r="B10" s="11">
        <v>30</v>
      </c>
    </row>
    <row r="11" spans="1:2">
      <c r="A11" s="30" t="s">
        <v>44</v>
      </c>
      <c r="B11" s="11">
        <v>51.67</v>
      </c>
    </row>
    <row r="12" spans="1:2">
      <c r="A12" s="29" t="s">
        <v>56</v>
      </c>
      <c r="B12" s="11">
        <v>8048.82</v>
      </c>
    </row>
    <row r="13" spans="1:2">
      <c r="A13" s="30" t="s">
        <v>81</v>
      </c>
      <c r="B13" s="11">
        <v>2000</v>
      </c>
    </row>
    <row r="14" spans="1:2">
      <c r="A14" s="30" t="s">
        <v>35</v>
      </c>
      <c r="B14" s="11">
        <v>2421.0699999999997</v>
      </c>
    </row>
    <row r="15" spans="1:2">
      <c r="A15" s="30" t="s">
        <v>40</v>
      </c>
      <c r="B15" s="11">
        <v>100.39</v>
      </c>
    </row>
    <row r="16" spans="1:2">
      <c r="A16" s="30" t="s">
        <v>65</v>
      </c>
      <c r="B16" s="11">
        <v>3151.36</v>
      </c>
    </row>
    <row r="17" spans="1:2">
      <c r="A17" s="30" t="s">
        <v>11</v>
      </c>
      <c r="B17" s="11">
        <v>376</v>
      </c>
    </row>
    <row r="18" spans="1:2">
      <c r="A18" s="29" t="s">
        <v>84</v>
      </c>
      <c r="B18" s="11">
        <v>4143.37</v>
      </c>
    </row>
    <row r="19" spans="1:2">
      <c r="A19" s="30" t="s">
        <v>81</v>
      </c>
      <c r="B19" s="11">
        <v>620</v>
      </c>
    </row>
    <row r="20" spans="1:2">
      <c r="A20" s="30" t="s">
        <v>86</v>
      </c>
      <c r="B20" s="11">
        <v>9</v>
      </c>
    </row>
    <row r="21" spans="1:2">
      <c r="A21" s="30" t="s">
        <v>35</v>
      </c>
      <c r="B21" s="11">
        <v>2543.38</v>
      </c>
    </row>
    <row r="22" spans="1:2">
      <c r="A22" s="30" t="s">
        <v>44</v>
      </c>
      <c r="B22" s="11">
        <v>203.14</v>
      </c>
    </row>
    <row r="23" spans="1:2">
      <c r="A23" s="30" t="s">
        <v>15</v>
      </c>
      <c r="B23" s="11">
        <v>319.85000000000002</v>
      </c>
    </row>
    <row r="24" spans="1:2">
      <c r="A24" s="30" t="s">
        <v>11</v>
      </c>
      <c r="B24" s="11">
        <v>448</v>
      </c>
    </row>
    <row r="25" spans="1:2">
      <c r="A25" s="29" t="s">
        <v>109</v>
      </c>
      <c r="B25" s="11">
        <v>1792.58</v>
      </c>
    </row>
    <row r="26" spans="1:2">
      <c r="A26" s="30" t="s">
        <v>81</v>
      </c>
      <c r="B26" s="11">
        <v>1160</v>
      </c>
    </row>
    <row r="27" spans="1:2">
      <c r="A27" s="30" t="s">
        <v>118</v>
      </c>
      <c r="B27" s="11">
        <v>48.53</v>
      </c>
    </row>
    <row r="28" spans="1:2">
      <c r="A28" s="30" t="s">
        <v>86</v>
      </c>
      <c r="B28" s="11">
        <v>10.62</v>
      </c>
    </row>
    <row r="29" spans="1:2">
      <c r="A29" s="30" t="s">
        <v>35</v>
      </c>
      <c r="B29" s="11">
        <v>200</v>
      </c>
    </row>
    <row r="30" spans="1:2">
      <c r="A30" s="30" t="s">
        <v>40</v>
      </c>
      <c r="B30" s="11">
        <v>164.89</v>
      </c>
    </row>
    <row r="31" spans="1:2">
      <c r="A31" s="30" t="s">
        <v>65</v>
      </c>
      <c r="B31" s="11">
        <v>36.54</v>
      </c>
    </row>
    <row r="32" spans="1:2">
      <c r="A32" s="30" t="s">
        <v>11</v>
      </c>
      <c r="B32" s="11">
        <v>172</v>
      </c>
    </row>
    <row r="33" spans="1:2">
      <c r="A33" s="29" t="s">
        <v>124</v>
      </c>
      <c r="B33" s="11">
        <v>976.23</v>
      </c>
    </row>
    <row r="34" spans="1:2">
      <c r="A34" s="30" t="s">
        <v>81</v>
      </c>
      <c r="B34" s="11">
        <v>240</v>
      </c>
    </row>
    <row r="35" spans="1:2">
      <c r="A35" s="30" t="s">
        <v>134</v>
      </c>
      <c r="B35" s="11">
        <v>6</v>
      </c>
    </row>
    <row r="36" spans="1:2">
      <c r="A36" s="30" t="s">
        <v>86</v>
      </c>
      <c r="B36" s="11">
        <v>3.23</v>
      </c>
    </row>
    <row r="37" spans="1:2">
      <c r="A37" s="30" t="s">
        <v>35</v>
      </c>
      <c r="B37" s="11">
        <v>55</v>
      </c>
    </row>
    <row r="38" spans="1:2">
      <c r="A38" s="30" t="s">
        <v>40</v>
      </c>
      <c r="B38" s="11">
        <v>468</v>
      </c>
    </row>
    <row r="39" spans="1:2">
      <c r="A39" s="30" t="s">
        <v>11</v>
      </c>
      <c r="B39" s="11">
        <v>204</v>
      </c>
    </row>
    <row r="40" spans="1:2">
      <c r="A40" s="29" t="s">
        <v>137</v>
      </c>
      <c r="B40" s="11">
        <v>3201.23</v>
      </c>
    </row>
    <row r="41" spans="1:2">
      <c r="A41" s="30" t="s">
        <v>81</v>
      </c>
      <c r="B41" s="11">
        <v>300</v>
      </c>
    </row>
    <row r="42" spans="1:2">
      <c r="A42" s="30" t="s">
        <v>144</v>
      </c>
      <c r="B42" s="11">
        <v>2772</v>
      </c>
    </row>
    <row r="43" spans="1:2">
      <c r="A43" s="30" t="s">
        <v>15</v>
      </c>
      <c r="B43" s="11">
        <v>89.85</v>
      </c>
    </row>
    <row r="44" spans="1:2">
      <c r="A44" s="30" t="s">
        <v>65</v>
      </c>
      <c r="B44" s="11">
        <v>39.380000000000003</v>
      </c>
    </row>
    <row r="45" spans="1:2">
      <c r="A45" s="29" t="s">
        <v>146</v>
      </c>
      <c r="B45" s="11">
        <v>2463.4899999999998</v>
      </c>
    </row>
    <row r="46" spans="1:2">
      <c r="A46" s="30" t="s">
        <v>81</v>
      </c>
      <c r="B46" s="11">
        <v>1191</v>
      </c>
    </row>
    <row r="47" spans="1:2">
      <c r="A47" s="30" t="s">
        <v>86</v>
      </c>
      <c r="B47" s="11">
        <v>6.78</v>
      </c>
    </row>
    <row r="48" spans="1:2">
      <c r="A48" s="30" t="s">
        <v>40</v>
      </c>
      <c r="B48" s="11">
        <v>29.75</v>
      </c>
    </row>
    <row r="49" spans="1:2">
      <c r="A49" s="30" t="s">
        <v>44</v>
      </c>
      <c r="B49" s="11">
        <v>128.97</v>
      </c>
    </row>
    <row r="50" spans="1:2">
      <c r="A50" s="30" t="s">
        <v>65</v>
      </c>
      <c r="B50" s="11">
        <v>1106.99</v>
      </c>
    </row>
    <row r="51" spans="1:2">
      <c r="A51" s="29" t="s">
        <v>198</v>
      </c>
      <c r="B51" s="11">
        <v>22216.060000000005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Payees</vt:lpstr>
      <vt:lpstr>Transactions-Credits</vt:lpstr>
      <vt:lpstr>Debits</vt:lpstr>
      <vt:lpstr>Credits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Rosado</cp:lastModifiedBy>
  <dcterms:modified xsi:type="dcterms:W3CDTF">2026-10-03T06:29:48Z</dcterms:modified>
</cp:coreProperties>
</file>